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7" i="1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<sst xmlns="http://schemas.openxmlformats.org/spreadsheetml/2006/main" count="44" uniqueCount="37">
  <si>
    <t>Отчет № 9. 25.10.2021 12:05:46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</si>
  <si>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</si>
  <si>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Думы городского округа Заречный седьмого созыва</t>
  </si>
  <si>
    <t>Свердловская область</t>
  </si>
  <si>
    <t>По состоянию на 22.10.2021</t>
  </si>
  <si>
    <t>В руб.</t>
  </si>
  <si>
    <t>1</t>
  </si>
  <si>
    <t/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</si>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</sst>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47"/>
  <sheetViews>
    <sheetView tabSelected="1" topLeftCell="BP1" workbookViewId="0">
      <selection activeCell="C53" sqref="C53"/>
    </sheetView>
  </sheetViews>
  <sheetFormatPr defaultRowHeight="15"/>
  <cols>
    <col min="1" max="1" width="8.140625" customWidth="1"/>
    <col min="2" max="2" width="13.7109375" customWidth="1"/>
    <col min="3" max="3" width="4.7109375" customWidth="1"/>
    <col min="4" max="77" width="13.7109375" customWidth="1"/>
    <col min="78" max="78" width="9.140625" customWidth="1"/>
  </cols>
  <sheetData>
    <row r="1" spans="1:78" ht="15" customHeight="1">
      <c r="BY1" s="1" t="s">
        <v>0</v>
      </c>
    </row>
    <row r="2" spans="1:78" ht="121.1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8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8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8">
      <c r="BY5" s="4" t="s">
        <v>4</v>
      </c>
    </row>
    <row r="6" spans="1:78">
      <c r="BY6" s="4" t="s">
        <v>5</v>
      </c>
    </row>
    <row r="7" spans="1:78" ht="115.9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всем кандидатам"</f>
        <v>Итого по всем кандидатам</v>
      </c>
      <c r="E7" s="9" t="str">
        <f>"Аксёнов Руслан Александрович"</f>
        <v>Аксёнов Руслан Александрович</v>
      </c>
      <c r="F7" s="9" t="str">
        <f>"Ведерников Василий Николаевич"</f>
        <v>Ведерников Василий Николаевич</v>
      </c>
      <c r="G7" s="9" t="str">
        <f>"Вишнякова Юлия Александровна"</f>
        <v>Вишнякова Юлия Александровна</v>
      </c>
      <c r="H7" s="9" t="str">
        <f>"Грачева Татьяна Сергеевна"</f>
        <v>Грачева Татьяна Сергеевна</v>
      </c>
      <c r="I7" s="9" t="str">
        <f>"Коновальцев Андрей Валерьевич"</f>
        <v>Коновальцев Андрей Валерьевич</v>
      </c>
      <c r="J7" s="9" t="str">
        <f>"Куньщиков Павел Викторович"</f>
        <v>Куньщиков Павел Викторович</v>
      </c>
      <c r="K7" s="9" t="str">
        <f>"Ларионова Оксана Владимировна"</f>
        <v>Ларионова Оксана Владимировна</v>
      </c>
      <c r="L7" s="9" t="str">
        <f>"Малкова Александра Олеговна"</f>
        <v>Малкова Александра Олеговна</v>
      </c>
      <c r="M7" s="9" t="str">
        <f>"Митро Максим Сергеевич"</f>
        <v>Митро Максим Сергеевич</v>
      </c>
      <c r="N7" s="9" t="str">
        <f>"Михальченко Евгения Сергеевна"</f>
        <v>Михальченко Евгения Сергеевна</v>
      </c>
      <c r="O7" s="9" t="str">
        <f>"Поляков Иван Андреевич"</f>
        <v>Поляков Иван Андреевич</v>
      </c>
      <c r="P7" s="9" t="str">
        <f>"Пупышев Владимир Ильич"</f>
        <v>Пупышев Владимир Ильич</v>
      </c>
      <c r="Q7" s="9" t="str">
        <f>"Расковалов Андрей Владимирович"</f>
        <v>Расковалов Андрей Владимирович</v>
      </c>
      <c r="R7" s="9" t="str">
        <f>"Салаев Сергей Александрович"</f>
        <v>Салаев Сергей Александрович</v>
      </c>
      <c r="S7" s="9" t="str">
        <f>"Филин Илья Александрович"</f>
        <v>Филин Илья Александрович</v>
      </c>
      <c r="T7" s="9" t="str">
        <f>"Чуб Юлия Сергеевна"</f>
        <v>Чуб Юлия Сергеевна</v>
      </c>
      <c r="U7" s="9" t="str">
        <f>"Избирательный округ (Округ №1 (№ 1)), всего"</f>
        <v>Избирательный округ (Округ №1 (№ 1)), всего</v>
      </c>
      <c r="V7" s="9" t="str">
        <f>"Бутаков Юрий Павлович"</f>
        <v>Бутаков Юрий Павлович</v>
      </c>
      <c r="W7" s="9" t="str">
        <f>"Евсиков Сергей Николаевич"</f>
        <v>Евсиков Сергей Николаевич</v>
      </c>
      <c r="X7" s="9" t="str">
        <f>"Женина Наталья Сергеевна"</f>
        <v>Женина Наталья Сергеевна</v>
      </c>
      <c r="Y7" s="9" t="str">
        <f>"Калиниченко Любовь Петровна"</f>
        <v>Калиниченко Любовь Петровна</v>
      </c>
      <c r="Z7" s="9" t="str">
        <f>"Ковалев Михаил Леонидович"</f>
        <v>Ковалев Михаил Леонидович</v>
      </c>
      <c r="AA7" s="9" t="str">
        <f>"Ларионов Андрей Игоревич"</f>
        <v>Ларионов Андрей Игоревич</v>
      </c>
      <c r="AB7" s="9" t="str">
        <f>"Новиков Анатолий Алексеевич"</f>
        <v>Новиков Анатолий Алексеевич</v>
      </c>
      <c r="AC7" s="9" t="str">
        <f>"Петунина Галина Федоровна"</f>
        <v>Петунина Галина Федоровна</v>
      </c>
      <c r="AD7" s="9" t="str">
        <f>"Рязанова Юлия Михайловна"</f>
        <v>Рязанова Юлия Михайловна</v>
      </c>
      <c r="AE7" s="9" t="str">
        <f>"Савицкий Егор Геннадьевич"</f>
        <v>Савицкий Егор Геннадьевич</v>
      </c>
      <c r="AF7" s="9" t="str">
        <f>"Сергеев Сергей Александрович"</f>
        <v>Сергеев Сергей Александрович</v>
      </c>
      <c r="AG7" s="9" t="str">
        <f>"Халилова Марина Ильинична"</f>
        <v>Халилова Марина Ильинична</v>
      </c>
      <c r="AH7" s="9" t="str">
        <f>"Избирательный округ (Округ №2 (№ 2)), всего"</f>
        <v>Избирательный округ (Округ №2 (№ 2)), всего</v>
      </c>
      <c r="AI7" s="9" t="str">
        <f>"Вашурин Вячеслав Владимирович"</f>
        <v>Вашурин Вячеслав Владимирович</v>
      </c>
      <c r="AJ7" s="9" t="str">
        <f>"Ведров Константин Евгеньевич"</f>
        <v>Ведров Константин Евгеньевич</v>
      </c>
      <c r="AK7" s="9" t="str">
        <f>"Глушков Владимир Вячеславович"</f>
        <v>Глушков Владимир Вячеславович</v>
      </c>
      <c r="AL7" s="9" t="str">
        <f>"Гриценко Игорь Валентинович"</f>
        <v>Гриценко Игорь Валентинович</v>
      </c>
      <c r="AM7" s="9" t="str">
        <f>"Кокушкина Ирина Сергеевна"</f>
        <v>Кокушкина Ирина Сергеевна</v>
      </c>
      <c r="AN7" s="9" t="str">
        <f>"Колиниченко Мария Александровна"</f>
        <v>Колиниченко Мария Александровна</v>
      </c>
      <c r="AO7" s="9" t="str">
        <f>"Ладейщикова Татьяна Олеговна"</f>
        <v>Ладейщикова Татьяна Олеговна</v>
      </c>
      <c r="AP7" s="9" t="str">
        <f>"Ланских Василий Николаевич"</f>
        <v>Ланских Василий Николаевич</v>
      </c>
      <c r="AQ7" s="9" t="str">
        <f>"Метельков Игорь Юрьевич"</f>
        <v>Метельков Игорь Юрьевич</v>
      </c>
      <c r="AR7" s="9" t="str">
        <f>"Нестеров Сергей Сергеевич"</f>
        <v>Нестеров Сергей Сергеевич</v>
      </c>
      <c r="AS7" s="9" t="str">
        <f>"Постникова Нэля Рифовна"</f>
        <v>Постникова Нэля Рифовна</v>
      </c>
      <c r="AT7" s="9" t="str">
        <f>"Сарнацкий Дмитрий Вадимович"</f>
        <v>Сарнацкий Дмитрий Вадимович</v>
      </c>
      <c r="AU7" s="9" t="str">
        <f>"Шонохова Светлана Ивановна"</f>
        <v>Шонохова Светлана Ивановна</v>
      </c>
      <c r="AV7" s="9" t="str">
        <f>"Избирательный округ (Округ №3 (№ 3)), всего"</f>
        <v>Избирательный округ (Округ №3 (№ 3)), всего</v>
      </c>
      <c r="AW7" s="9" t="str">
        <f>"Анисимов Сергей Александрович"</f>
        <v>Анисимов Сергей Александрович</v>
      </c>
      <c r="AX7" s="9" t="str">
        <f>"Бордовская Ангелина Викторовна"</f>
        <v>Бордовская Ангелина Викторовна</v>
      </c>
      <c r="AY7" s="9" t="str">
        <f>"Бурков Роман Андреевич"</f>
        <v>Бурков Роман Андреевич</v>
      </c>
      <c r="AZ7" s="9" t="str">
        <f>"Ваганов Виталий Викторович"</f>
        <v>Ваганов Виталий Викторович</v>
      </c>
      <c r="BA7" s="9" t="str">
        <f>"Вакарин Дмитрий Андреевич"</f>
        <v>Вакарин Дмитрий Андреевич</v>
      </c>
      <c r="BB7" s="9" t="str">
        <f>"Дубровский Константин Сергеевич"</f>
        <v>Дубровский Константин Сергеевич</v>
      </c>
      <c r="BC7" s="9" t="str">
        <f>"Кузнецов Андрей Анатольевич"</f>
        <v>Кузнецов Андрей Анатольевич</v>
      </c>
      <c r="BD7" s="9" t="str">
        <f>"Минин Михаил Владимирович"</f>
        <v>Минин Михаил Владимирович</v>
      </c>
      <c r="BE7" s="9" t="str">
        <f>"Николаев Денис Николаевич"</f>
        <v>Николаев Денис Николаевич</v>
      </c>
      <c r="BF7" s="9" t="str">
        <f>"Пивоваров Дмитрий Владимирович"</f>
        <v>Пивоваров Дмитрий Владимирович</v>
      </c>
      <c r="BG7" s="9" t="str">
        <f>"Солдаткин Сергей Николаевич"</f>
        <v>Солдаткин Сергей Николаевич</v>
      </c>
      <c r="BH7" s="9" t="str">
        <f>"Сорокин Евгений Вениаминович"</f>
        <v>Сорокин Евгений Вениаминович</v>
      </c>
      <c r="BI7" s="9" t="str">
        <f>"Туканов Александр Сергеевич"</f>
        <v>Туканов Александр Сергеевич</v>
      </c>
      <c r="BJ7" s="9" t="str">
        <f>"Чермаков Александр Михайлович"</f>
        <v>Чермаков Александр Михайлович</v>
      </c>
      <c r="BK7" s="9" t="str">
        <f>"Избирательный округ (Округ №4 (№ 4)), всего"</f>
        <v>Избирательный округ (Округ №4 (№ 4)), всего</v>
      </c>
      <c r="BL7" s="9" t="str">
        <f>"Бубнов Александр Валерьевич"</f>
        <v>Бубнов Александр Валерьевич</v>
      </c>
      <c r="BM7" s="9" t="str">
        <f>"Бушуев Василий Павлович"</f>
        <v>Бушуев Василий Павлович</v>
      </c>
      <c r="BN7" s="9" t="str">
        <f>"Варакин Александр Викторович"</f>
        <v>Варакин Александр Викторович</v>
      </c>
      <c r="BO7" s="9" t="str">
        <f>"Гавриков Максим Игоревич"</f>
        <v>Гавриков Максим Игоревич</v>
      </c>
      <c r="BP7" s="9" t="str">
        <f>"Голышев Николай Леонидович"</f>
        <v>Голышев Николай Леонидович</v>
      </c>
      <c r="BQ7" s="9" t="str">
        <f>"Горбова Татьяна Генриховна"</f>
        <v>Горбова Татьяна Генриховна</v>
      </c>
      <c r="BR7" s="9" t="str">
        <f>"Заторский Александр Викторович"</f>
        <v>Заторский Александр Викторович</v>
      </c>
      <c r="BS7" s="9" t="str">
        <f>"Иванов Иван Геральдович"</f>
        <v>Иванов Иван Геральдович</v>
      </c>
      <c r="BT7" s="9" t="str">
        <f>"Изгагин Олег Михайлович"</f>
        <v>Изгагин Олег Михайлович</v>
      </c>
      <c r="BU7" s="9" t="str">
        <f>"Коноплёв Сергей Сергеевич"</f>
        <v>Коноплёв Сергей Сергеевич</v>
      </c>
      <c r="BV7" s="9" t="str">
        <f>"Олейников Сергей Викторович"</f>
        <v>Олейников Сергей Викторович</v>
      </c>
      <c r="BW7" s="9" t="str">
        <f>"Хахалкин Николай Владимирович"</f>
        <v>Хахалкин Николай Владимирович</v>
      </c>
      <c r="BX7" s="9" t="str">
        <f>"Чистяков Алексей Сергеевич"</f>
        <v>Чистяков Алексей Сергеевич</v>
      </c>
      <c r="BY7" s="9" t="str">
        <f>"Избирательный округ (Округ №5 (№ 5)), всего"</f>
        <v>Избирательный округ (Округ №5 (№ 5)), всего</v>
      </c>
    </row>
    <row r="8" spans="1:78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  <c r="AR8" s="6">
        <v>44</v>
      </c>
      <c r="AS8" s="6">
        <v>45</v>
      </c>
      <c r="AT8" s="6">
        <v>46</v>
      </c>
      <c r="AU8" s="6">
        <v>47</v>
      </c>
      <c r="AV8" s="6">
        <v>48</v>
      </c>
      <c r="AW8" s="6">
        <v>49</v>
      </c>
      <c r="AX8" s="6">
        <v>50</v>
      </c>
      <c r="AY8" s="6">
        <v>51</v>
      </c>
      <c r="AZ8" s="6">
        <v>52</v>
      </c>
      <c r="BA8" s="6">
        <v>53</v>
      </c>
      <c r="BB8" s="6">
        <v>54</v>
      </c>
      <c r="BC8" s="6">
        <v>55</v>
      </c>
      <c r="BD8" s="6">
        <v>56</v>
      </c>
      <c r="BE8" s="6">
        <v>57</v>
      </c>
      <c r="BF8" s="6">
        <v>58</v>
      </c>
      <c r="BG8" s="6">
        <v>59</v>
      </c>
      <c r="BH8" s="6">
        <v>60</v>
      </c>
      <c r="BI8" s="6">
        <v>61</v>
      </c>
      <c r="BJ8" s="6">
        <v>62</v>
      </c>
      <c r="BK8" s="6">
        <v>63</v>
      </c>
      <c r="BL8" s="6">
        <v>64</v>
      </c>
      <c r="BM8" s="6">
        <v>65</v>
      </c>
      <c r="BN8" s="6">
        <v>66</v>
      </c>
      <c r="BO8" s="6">
        <v>67</v>
      </c>
      <c r="BP8" s="6">
        <v>68</v>
      </c>
      <c r="BQ8" s="6">
        <v>69</v>
      </c>
      <c r="BR8" s="6">
        <v>70</v>
      </c>
      <c r="BS8" s="6">
        <v>71</v>
      </c>
      <c r="BT8" s="6">
        <v>72</v>
      </c>
      <c r="BU8" s="6">
        <v>73</v>
      </c>
      <c r="BV8" s="6">
        <v>74</v>
      </c>
      <c r="BW8" s="6">
        <v>75</v>
      </c>
      <c r="BX8" s="6">
        <v>76</v>
      </c>
      <c r="BY8" s="6">
        <v>77</v>
      </c>
      <c r="BZ8" s="7"/>
    </row>
    <row r="9" spans="1:78" ht="75" customHeight="1">
      <c r="A9" s="12" t="s">
        <v>6</v>
      </c>
      <c r="B9" s="13" t="str">
        <f>"Поступило средств в избирательный фонд, всего"</f>
        <v>Поступило средств в избирательный фонд, всего</v>
      </c>
      <c r="C9" s="14">
        <v>1</v>
      </c>
      <c r="D9" s="15">
        <v>2305118</v>
      </c>
      <c r="E9" s="15">
        <v>0</v>
      </c>
      <c r="F9" s="15">
        <v>16200</v>
      </c>
      <c r="G9" s="15">
        <v>17825</v>
      </c>
      <c r="H9" s="15">
        <v>10555</v>
      </c>
      <c r="I9" s="15">
        <v>15100</v>
      </c>
      <c r="J9" s="15">
        <v>100000</v>
      </c>
      <c r="K9" s="15">
        <v>100000</v>
      </c>
      <c r="L9" s="15">
        <v>0</v>
      </c>
      <c r="M9" s="15">
        <v>100</v>
      </c>
      <c r="N9" s="15">
        <v>30783</v>
      </c>
      <c r="O9" s="15">
        <v>0</v>
      </c>
      <c r="P9" s="15">
        <v>100000</v>
      </c>
      <c r="Q9" s="15">
        <v>110000</v>
      </c>
      <c r="R9" s="15">
        <v>1000</v>
      </c>
      <c r="S9" s="15">
        <v>101000</v>
      </c>
      <c r="T9" s="15">
        <v>1000</v>
      </c>
      <c r="U9" s="15">
        <v>603563</v>
      </c>
      <c r="V9" s="15">
        <v>1000</v>
      </c>
      <c r="W9" s="15">
        <v>100000</v>
      </c>
      <c r="X9" s="15">
        <v>500</v>
      </c>
      <c r="Y9" s="15">
        <v>100000</v>
      </c>
      <c r="Z9" s="15">
        <v>5676</v>
      </c>
      <c r="AA9" s="15">
        <v>4510</v>
      </c>
      <c r="AB9" s="15">
        <v>2100</v>
      </c>
      <c r="AC9" s="15">
        <v>100000</v>
      </c>
      <c r="AD9" s="15">
        <v>36000</v>
      </c>
      <c r="AE9" s="15">
        <v>7250</v>
      </c>
      <c r="AF9" s="15">
        <v>50000</v>
      </c>
      <c r="AG9" s="15">
        <v>0</v>
      </c>
      <c r="AH9" s="15">
        <v>407036</v>
      </c>
      <c r="AI9" s="15">
        <v>22000</v>
      </c>
      <c r="AJ9" s="15">
        <v>9310</v>
      </c>
      <c r="AK9" s="15">
        <v>45000</v>
      </c>
      <c r="AL9" s="15">
        <v>28176</v>
      </c>
      <c r="AM9" s="15">
        <v>0</v>
      </c>
      <c r="AN9" s="15">
        <v>102000</v>
      </c>
      <c r="AO9" s="15">
        <v>17640</v>
      </c>
      <c r="AP9" s="15">
        <v>0</v>
      </c>
      <c r="AQ9" s="15">
        <v>0</v>
      </c>
      <c r="AR9" s="15">
        <v>28176</v>
      </c>
      <c r="AS9" s="15">
        <v>28176</v>
      </c>
      <c r="AT9" s="15">
        <v>43550</v>
      </c>
      <c r="AU9" s="15">
        <v>100000</v>
      </c>
      <c r="AV9" s="15">
        <v>424028</v>
      </c>
      <c r="AW9" s="15">
        <v>100000</v>
      </c>
      <c r="AX9" s="15">
        <v>1000</v>
      </c>
      <c r="AY9" s="15">
        <v>150</v>
      </c>
      <c r="AZ9" s="15">
        <v>150</v>
      </c>
      <c r="BA9" s="15">
        <v>0</v>
      </c>
      <c r="BB9" s="15">
        <v>150</v>
      </c>
      <c r="BC9" s="15">
        <v>100000</v>
      </c>
      <c r="BD9" s="15">
        <v>3270</v>
      </c>
      <c r="BE9" s="15">
        <v>100000</v>
      </c>
      <c r="BF9" s="15">
        <v>100000</v>
      </c>
      <c r="BG9" s="15">
        <v>7420</v>
      </c>
      <c r="BH9" s="15">
        <v>0</v>
      </c>
      <c r="BI9" s="15">
        <v>14000</v>
      </c>
      <c r="BJ9" s="15">
        <v>26000</v>
      </c>
      <c r="BK9" s="15">
        <v>452140</v>
      </c>
      <c r="BL9" s="15">
        <v>13200</v>
      </c>
      <c r="BM9" s="15">
        <v>1000</v>
      </c>
      <c r="BN9" s="15">
        <v>2000</v>
      </c>
      <c r="BO9" s="15">
        <v>7420</v>
      </c>
      <c r="BP9" s="15">
        <v>50000</v>
      </c>
      <c r="BQ9" s="15">
        <v>3555</v>
      </c>
      <c r="BR9" s="15">
        <v>28176</v>
      </c>
      <c r="BS9" s="15">
        <v>10000</v>
      </c>
      <c r="BT9" s="15">
        <v>57000</v>
      </c>
      <c r="BU9" s="15">
        <v>35000</v>
      </c>
      <c r="BV9" s="15">
        <v>100000</v>
      </c>
      <c r="BW9" s="15">
        <v>100000</v>
      </c>
      <c r="BX9" s="15">
        <v>11000</v>
      </c>
      <c r="BY9" s="15">
        <v>418351</v>
      </c>
      <c r="BZ9" s="10"/>
    </row>
    <row r="10" spans="1:78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0"/>
    </row>
    <row r="11" spans="1:78" ht="135" customHeight="1">
      <c r="A11" s="12" t="s">
        <v>8</v>
      </c>
      <c r="B11" s="13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1" s="14">
        <v>2</v>
      </c>
      <c r="D11" s="15">
        <v>2305118</v>
      </c>
      <c r="E11" s="15">
        <v>0</v>
      </c>
      <c r="F11" s="15">
        <v>16200</v>
      </c>
      <c r="G11" s="15">
        <v>17825</v>
      </c>
      <c r="H11" s="15">
        <v>10555</v>
      </c>
      <c r="I11" s="15">
        <v>15100</v>
      </c>
      <c r="J11" s="15">
        <v>100000</v>
      </c>
      <c r="K11" s="15">
        <v>100000</v>
      </c>
      <c r="L11" s="15">
        <v>0</v>
      </c>
      <c r="M11" s="15">
        <v>100</v>
      </c>
      <c r="N11" s="15">
        <v>30783</v>
      </c>
      <c r="O11" s="15">
        <v>0</v>
      </c>
      <c r="P11" s="15">
        <v>100000</v>
      </c>
      <c r="Q11" s="15">
        <v>110000</v>
      </c>
      <c r="R11" s="15">
        <v>1000</v>
      </c>
      <c r="S11" s="15">
        <v>101000</v>
      </c>
      <c r="T11" s="15">
        <v>1000</v>
      </c>
      <c r="U11" s="15">
        <v>603563</v>
      </c>
      <c r="V11" s="15">
        <v>1000</v>
      </c>
      <c r="W11" s="15">
        <v>100000</v>
      </c>
      <c r="X11" s="15">
        <v>500</v>
      </c>
      <c r="Y11" s="15">
        <v>100000</v>
      </c>
      <c r="Z11" s="15">
        <v>5676</v>
      </c>
      <c r="AA11" s="15">
        <v>4510</v>
      </c>
      <c r="AB11" s="15">
        <v>2100</v>
      </c>
      <c r="AC11" s="15">
        <v>100000</v>
      </c>
      <c r="AD11" s="15">
        <v>36000</v>
      </c>
      <c r="AE11" s="15">
        <v>7250</v>
      </c>
      <c r="AF11" s="15">
        <v>50000</v>
      </c>
      <c r="AG11" s="15">
        <v>0</v>
      </c>
      <c r="AH11" s="15">
        <v>407036</v>
      </c>
      <c r="AI11" s="15">
        <v>22000</v>
      </c>
      <c r="AJ11" s="15">
        <v>9310</v>
      </c>
      <c r="AK11" s="15">
        <v>45000</v>
      </c>
      <c r="AL11" s="15">
        <v>28176</v>
      </c>
      <c r="AM11" s="15">
        <v>0</v>
      </c>
      <c r="AN11" s="15">
        <v>102000</v>
      </c>
      <c r="AO11" s="15">
        <v>17640</v>
      </c>
      <c r="AP11" s="15">
        <v>0</v>
      </c>
      <c r="AQ11" s="15">
        <v>0</v>
      </c>
      <c r="AR11" s="15">
        <v>28176</v>
      </c>
      <c r="AS11" s="15">
        <v>28176</v>
      </c>
      <c r="AT11" s="15">
        <v>43550</v>
      </c>
      <c r="AU11" s="15">
        <v>100000</v>
      </c>
      <c r="AV11" s="15">
        <v>424028</v>
      </c>
      <c r="AW11" s="15">
        <v>100000</v>
      </c>
      <c r="AX11" s="15">
        <v>1000</v>
      </c>
      <c r="AY11" s="15">
        <v>150</v>
      </c>
      <c r="AZ11" s="15">
        <v>150</v>
      </c>
      <c r="BA11" s="15">
        <v>0</v>
      </c>
      <c r="BB11" s="15">
        <v>150</v>
      </c>
      <c r="BC11" s="15">
        <v>100000</v>
      </c>
      <c r="BD11" s="15">
        <v>3270</v>
      </c>
      <c r="BE11" s="15">
        <v>100000</v>
      </c>
      <c r="BF11" s="15">
        <v>100000</v>
      </c>
      <c r="BG11" s="15">
        <v>7420</v>
      </c>
      <c r="BH11" s="15">
        <v>0</v>
      </c>
      <c r="BI11" s="15">
        <v>14000</v>
      </c>
      <c r="BJ11" s="15">
        <v>26000</v>
      </c>
      <c r="BK11" s="15">
        <v>452140</v>
      </c>
      <c r="BL11" s="15">
        <v>13200</v>
      </c>
      <c r="BM11" s="15">
        <v>1000</v>
      </c>
      <c r="BN11" s="15">
        <v>2000</v>
      </c>
      <c r="BO11" s="15">
        <v>7420</v>
      </c>
      <c r="BP11" s="15">
        <v>50000</v>
      </c>
      <c r="BQ11" s="15">
        <v>3555</v>
      </c>
      <c r="BR11" s="15">
        <v>28176</v>
      </c>
      <c r="BS11" s="15">
        <v>10000</v>
      </c>
      <c r="BT11" s="15">
        <v>57000</v>
      </c>
      <c r="BU11" s="15">
        <v>35000</v>
      </c>
      <c r="BV11" s="15">
        <v>100000</v>
      </c>
      <c r="BW11" s="15">
        <v>100000</v>
      </c>
      <c r="BX11" s="15">
        <v>11000</v>
      </c>
      <c r="BY11" s="15">
        <v>418351</v>
      </c>
      <c r="BZ11" s="10"/>
    </row>
    <row r="12" spans="1:78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0"/>
    </row>
    <row r="13" spans="1:78" ht="45" customHeight="1">
      <c r="A13" s="12" t="s">
        <v>9</v>
      </c>
      <c r="B13" s="13" t="str">
        <f>"Собственные средства кандидата"</f>
        <v>Собственные средства кандидата</v>
      </c>
      <c r="C13" s="14">
        <v>3</v>
      </c>
      <c r="D13" s="15">
        <v>2258468</v>
      </c>
      <c r="E13" s="15">
        <v>0</v>
      </c>
      <c r="F13" s="15">
        <v>16200</v>
      </c>
      <c r="G13" s="15">
        <v>17825</v>
      </c>
      <c r="H13" s="15">
        <v>10555</v>
      </c>
      <c r="I13" s="15">
        <v>15100</v>
      </c>
      <c r="J13" s="15">
        <v>100000</v>
      </c>
      <c r="K13" s="15">
        <v>100000</v>
      </c>
      <c r="L13" s="15">
        <v>0</v>
      </c>
      <c r="M13" s="15">
        <v>100</v>
      </c>
      <c r="N13" s="15">
        <v>30783</v>
      </c>
      <c r="O13" s="15">
        <v>0</v>
      </c>
      <c r="P13" s="15">
        <v>100000</v>
      </c>
      <c r="Q13" s="15">
        <v>110000</v>
      </c>
      <c r="R13" s="15">
        <v>1000</v>
      </c>
      <c r="S13" s="15">
        <v>101000</v>
      </c>
      <c r="T13" s="15">
        <v>1000</v>
      </c>
      <c r="U13" s="15">
        <v>603563</v>
      </c>
      <c r="V13" s="15">
        <v>1000</v>
      </c>
      <c r="W13" s="15">
        <v>100000</v>
      </c>
      <c r="X13" s="15">
        <v>500</v>
      </c>
      <c r="Y13" s="15">
        <v>100000</v>
      </c>
      <c r="Z13" s="15">
        <v>5676</v>
      </c>
      <c r="AA13" s="15">
        <v>4510</v>
      </c>
      <c r="AB13" s="15">
        <v>2100</v>
      </c>
      <c r="AC13" s="15">
        <v>100000</v>
      </c>
      <c r="AD13" s="15">
        <v>36000</v>
      </c>
      <c r="AE13" s="15">
        <v>7250</v>
      </c>
      <c r="AF13" s="15">
        <v>50000</v>
      </c>
      <c r="AG13" s="15">
        <v>0</v>
      </c>
      <c r="AH13" s="15">
        <v>407036</v>
      </c>
      <c r="AI13" s="15">
        <v>22000</v>
      </c>
      <c r="AJ13" s="15">
        <v>0</v>
      </c>
      <c r="AK13" s="15">
        <v>45000</v>
      </c>
      <c r="AL13" s="15">
        <v>28176</v>
      </c>
      <c r="AM13" s="15">
        <v>0</v>
      </c>
      <c r="AN13" s="15">
        <v>102000</v>
      </c>
      <c r="AO13" s="15">
        <v>17640</v>
      </c>
      <c r="AP13" s="15">
        <v>0</v>
      </c>
      <c r="AQ13" s="15">
        <v>0</v>
      </c>
      <c r="AR13" s="15">
        <v>28176</v>
      </c>
      <c r="AS13" s="15">
        <v>28176</v>
      </c>
      <c r="AT13" s="15">
        <v>43550</v>
      </c>
      <c r="AU13" s="15">
        <v>100000</v>
      </c>
      <c r="AV13" s="15">
        <v>414718</v>
      </c>
      <c r="AW13" s="15">
        <v>100000</v>
      </c>
      <c r="AX13" s="15">
        <v>1000</v>
      </c>
      <c r="AY13" s="15">
        <v>150</v>
      </c>
      <c r="AZ13" s="15">
        <v>150</v>
      </c>
      <c r="BA13" s="15">
        <v>0</v>
      </c>
      <c r="BB13" s="15">
        <v>150</v>
      </c>
      <c r="BC13" s="15">
        <v>100000</v>
      </c>
      <c r="BD13" s="15">
        <v>3270</v>
      </c>
      <c r="BE13" s="15">
        <v>100000</v>
      </c>
      <c r="BF13" s="15">
        <v>100000</v>
      </c>
      <c r="BG13" s="15">
        <v>0</v>
      </c>
      <c r="BH13" s="15">
        <v>0</v>
      </c>
      <c r="BI13" s="15">
        <v>14000</v>
      </c>
      <c r="BJ13" s="15">
        <v>26000</v>
      </c>
      <c r="BK13" s="15">
        <v>444720</v>
      </c>
      <c r="BL13" s="15">
        <v>13200</v>
      </c>
      <c r="BM13" s="15">
        <v>1000</v>
      </c>
      <c r="BN13" s="15">
        <v>2000</v>
      </c>
      <c r="BO13" s="15">
        <v>0</v>
      </c>
      <c r="BP13" s="15">
        <v>50000</v>
      </c>
      <c r="BQ13" s="15">
        <v>3555</v>
      </c>
      <c r="BR13" s="15">
        <v>5676</v>
      </c>
      <c r="BS13" s="15">
        <v>10000</v>
      </c>
      <c r="BT13" s="15">
        <v>57000</v>
      </c>
      <c r="BU13" s="15">
        <v>35000</v>
      </c>
      <c r="BV13" s="15">
        <v>100000</v>
      </c>
      <c r="BW13" s="15">
        <v>100000</v>
      </c>
      <c r="BX13" s="15">
        <v>11000</v>
      </c>
      <c r="BY13" s="15">
        <v>388431</v>
      </c>
      <c r="BZ13" s="10"/>
    </row>
    <row r="14" spans="1:78" ht="135" customHeight="1">
      <c r="A14" s="12" t="s">
        <v>10</v>
      </c>
      <c r="B14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4">
        <v>4</v>
      </c>
      <c r="D14" s="15">
        <v>24150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9310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9310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7420</v>
      </c>
      <c r="BH14" s="15">
        <v>0</v>
      </c>
      <c r="BI14" s="15">
        <v>0</v>
      </c>
      <c r="BJ14" s="15">
        <v>0</v>
      </c>
      <c r="BK14" s="15">
        <v>7420</v>
      </c>
      <c r="BL14" s="15">
        <v>0</v>
      </c>
      <c r="BM14" s="15">
        <v>0</v>
      </c>
      <c r="BN14" s="15">
        <v>0</v>
      </c>
      <c r="BO14" s="15">
        <v>7420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7420</v>
      </c>
      <c r="BZ14" s="10"/>
    </row>
    <row r="15" spans="1:78" ht="60" customHeight="1">
      <c r="A15" s="12" t="s">
        <v>11</v>
      </c>
      <c r="B15" s="13" t="str">
        <f>"Добровольные пожертвования граждан"</f>
        <v>Добровольные пожертвования граждан</v>
      </c>
      <c r="C15" s="14">
        <v>5</v>
      </c>
      <c r="D15" s="15">
        <v>22500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22500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22500</v>
      </c>
      <c r="BZ15" s="10"/>
    </row>
    <row r="16" spans="1:78" ht="90" customHeight="1">
      <c r="A16" s="12" t="s">
        <v>12</v>
      </c>
      <c r="B16" s="13" t="str">
        <f>"Добровольные пожертвования юридических лиц"</f>
        <v>Добровольные пожертвования юридических лиц</v>
      </c>
      <c r="C16" s="14">
        <v>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0"/>
    </row>
    <row r="17" spans="1:78" ht="195" customHeight="1">
      <c r="A17" s="12" t="s">
        <v>13</v>
      </c>
      <c r="B17" s="13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14">
        <v>7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0"/>
    </row>
    <row r="18" spans="1:78">
      <c r="A18" s="12" t="s">
        <v>7</v>
      </c>
      <c r="B18" s="14" t="str">
        <f>"из них"</f>
        <v>из них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0"/>
    </row>
    <row r="19" spans="1:78" ht="45" customHeight="1">
      <c r="A19" s="12" t="s">
        <v>14</v>
      </c>
      <c r="B19" s="13" t="str">
        <f>"Собственные средства кандидата"</f>
        <v>Собственные средства кандидата</v>
      </c>
      <c r="C19" s="14">
        <v>8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0"/>
    </row>
    <row r="20" spans="1:78" ht="135" customHeight="1">
      <c r="A20" s="12" t="s">
        <v>15</v>
      </c>
      <c r="B20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20" s="14">
        <v>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0"/>
    </row>
    <row r="21" spans="1:78" ht="60" customHeight="1">
      <c r="A21" s="12" t="s">
        <v>16</v>
      </c>
      <c r="B21" s="13" t="str">
        <f>"Добровольные пожертвования граждан"</f>
        <v>Добровольные пожертвования граждан</v>
      </c>
      <c r="C21" s="14">
        <v>10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0"/>
    </row>
    <row r="22" spans="1:78" ht="90" customHeight="1">
      <c r="A22" s="12" t="s">
        <v>17</v>
      </c>
      <c r="B22" s="13" t="str">
        <f>"Добровольные пожертвования юридических лиц"</f>
        <v>Добровольные пожертвования юридических лиц</v>
      </c>
      <c r="C22" s="14">
        <v>11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0"/>
    </row>
    <row r="23" spans="1:78" ht="90" customHeight="1">
      <c r="A23" s="12" t="s">
        <v>18</v>
      </c>
      <c r="B23" s="13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3" s="14">
        <v>12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0"/>
    </row>
    <row r="24" spans="1:78">
      <c r="A24" s="12" t="s">
        <v>7</v>
      </c>
      <c r="B24" s="14" t="str">
        <f>"из них"</f>
        <v>из них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0"/>
    </row>
    <row r="25" spans="1:78" ht="60" customHeight="1">
      <c r="A25" s="12" t="s">
        <v>19</v>
      </c>
      <c r="B25" s="13" t="str">
        <f>"Перечислено в доход областного бюджета"</f>
        <v>Перечислено в доход областного бюджета</v>
      </c>
      <c r="C25" s="14">
        <v>13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0"/>
    </row>
    <row r="26" spans="1:78" ht="120" customHeight="1">
      <c r="A26" s="12" t="s">
        <v>20</v>
      </c>
      <c r="B26" s="13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6" s="14">
        <v>14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0"/>
    </row>
    <row r="27" spans="1:78">
      <c r="A27" s="12" t="s">
        <v>7</v>
      </c>
      <c r="B27" s="14" t="str">
        <f>"из них"</f>
        <v>из них</v>
      </c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0"/>
    </row>
    <row r="28" spans="1:78" ht="180" customHeight="1">
      <c r="A28" s="12" t="s">
        <v>21</v>
      </c>
      <c r="B28" s="13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8" s="14">
        <v>15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0"/>
    </row>
    <row r="29" spans="1:78" ht="195" customHeight="1">
      <c r="A29" s="12" t="s">
        <v>22</v>
      </c>
      <c r="B29" s="13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9" s="14">
        <v>16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0"/>
    </row>
    <row r="30" spans="1:78" ht="105" customHeight="1">
      <c r="A30" s="12" t="s">
        <v>23</v>
      </c>
      <c r="B30" s="13" t="str">
        <f>"Средств, поступивших с превышением предельного размера"</f>
        <v>Средств, поступивших с превышением предельного размера</v>
      </c>
      <c r="C30" s="14">
        <v>17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0"/>
    </row>
    <row r="31" spans="1:78" ht="105" customHeight="1">
      <c r="A31" s="12" t="s">
        <v>24</v>
      </c>
      <c r="B31" s="13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31" s="14">
        <v>18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0"/>
    </row>
    <row r="32" spans="1:78" ht="45" customHeight="1">
      <c r="A32" s="12" t="s">
        <v>25</v>
      </c>
      <c r="B32" s="13" t="str">
        <f>"Израсходовано средств, всего"</f>
        <v>Израсходовано средств, всего</v>
      </c>
      <c r="C32" s="14">
        <v>19</v>
      </c>
      <c r="D32" s="15">
        <v>2171371.4</v>
      </c>
      <c r="E32" s="15">
        <v>0</v>
      </c>
      <c r="F32" s="15">
        <v>13700</v>
      </c>
      <c r="G32" s="15">
        <v>17640</v>
      </c>
      <c r="H32" s="15">
        <v>10480.799999999999</v>
      </c>
      <c r="I32" s="15">
        <v>15004.8</v>
      </c>
      <c r="J32" s="15">
        <v>100000</v>
      </c>
      <c r="K32" s="15">
        <v>100000</v>
      </c>
      <c r="L32" s="15">
        <v>0</v>
      </c>
      <c r="M32" s="15">
        <v>4.8</v>
      </c>
      <c r="N32" s="15">
        <v>30783</v>
      </c>
      <c r="O32" s="15">
        <v>0</v>
      </c>
      <c r="P32" s="15">
        <v>100000</v>
      </c>
      <c r="Q32" s="15">
        <v>110000</v>
      </c>
      <c r="R32" s="15">
        <v>700</v>
      </c>
      <c r="S32" s="15">
        <v>250</v>
      </c>
      <c r="T32" s="15">
        <v>140</v>
      </c>
      <c r="U32" s="15">
        <v>498703.4</v>
      </c>
      <c r="V32" s="15">
        <v>900</v>
      </c>
      <c r="W32" s="15">
        <v>100000</v>
      </c>
      <c r="X32" s="15">
        <v>120</v>
      </c>
      <c r="Y32" s="15">
        <v>100000</v>
      </c>
      <c r="Z32" s="15">
        <v>5676</v>
      </c>
      <c r="AA32" s="15">
        <v>4510</v>
      </c>
      <c r="AB32" s="15">
        <v>2100</v>
      </c>
      <c r="AC32" s="15">
        <v>100000</v>
      </c>
      <c r="AD32" s="15">
        <v>35223</v>
      </c>
      <c r="AE32" s="15">
        <v>7250</v>
      </c>
      <c r="AF32" s="15">
        <v>50000</v>
      </c>
      <c r="AG32" s="15">
        <v>0</v>
      </c>
      <c r="AH32" s="15">
        <v>405779</v>
      </c>
      <c r="AI32" s="15">
        <v>21430.2</v>
      </c>
      <c r="AJ32" s="15">
        <v>9310</v>
      </c>
      <c r="AK32" s="15">
        <v>45000</v>
      </c>
      <c r="AL32" s="15">
        <v>28176</v>
      </c>
      <c r="AM32" s="15">
        <v>0</v>
      </c>
      <c r="AN32" s="15">
        <v>102000</v>
      </c>
      <c r="AO32" s="15">
        <v>17640</v>
      </c>
      <c r="AP32" s="15">
        <v>0</v>
      </c>
      <c r="AQ32" s="15">
        <v>0</v>
      </c>
      <c r="AR32" s="15">
        <v>28176</v>
      </c>
      <c r="AS32" s="15">
        <v>28176</v>
      </c>
      <c r="AT32" s="15">
        <v>43550</v>
      </c>
      <c r="AU32" s="15">
        <v>100000</v>
      </c>
      <c r="AV32" s="15">
        <v>423458.2</v>
      </c>
      <c r="AW32" s="15">
        <v>100000</v>
      </c>
      <c r="AX32" s="15">
        <v>320</v>
      </c>
      <c r="AY32" s="15">
        <v>150</v>
      </c>
      <c r="AZ32" s="15">
        <v>150</v>
      </c>
      <c r="BA32" s="15">
        <v>0</v>
      </c>
      <c r="BB32" s="15">
        <v>150</v>
      </c>
      <c r="BC32" s="15">
        <v>100000</v>
      </c>
      <c r="BD32" s="15">
        <v>3270</v>
      </c>
      <c r="BE32" s="15">
        <v>100000</v>
      </c>
      <c r="BF32" s="15">
        <v>100000</v>
      </c>
      <c r="BG32" s="15">
        <v>7420</v>
      </c>
      <c r="BH32" s="15">
        <v>0</v>
      </c>
      <c r="BI32" s="15">
        <v>13394.4</v>
      </c>
      <c r="BJ32" s="15">
        <v>22623</v>
      </c>
      <c r="BK32" s="15">
        <v>447477.4</v>
      </c>
      <c r="BL32" s="15">
        <v>13080.4</v>
      </c>
      <c r="BM32" s="15">
        <v>250</v>
      </c>
      <c r="BN32" s="15">
        <v>30</v>
      </c>
      <c r="BO32" s="15">
        <v>7420</v>
      </c>
      <c r="BP32" s="15">
        <v>41600</v>
      </c>
      <c r="BQ32" s="15">
        <v>3555</v>
      </c>
      <c r="BR32" s="15">
        <v>28176</v>
      </c>
      <c r="BS32" s="15">
        <v>3575</v>
      </c>
      <c r="BT32" s="15">
        <v>57000</v>
      </c>
      <c r="BU32" s="15">
        <v>30465</v>
      </c>
      <c r="BV32" s="15">
        <v>100000</v>
      </c>
      <c r="BW32" s="15">
        <v>100000</v>
      </c>
      <c r="BX32" s="15">
        <v>10802</v>
      </c>
      <c r="BY32" s="15">
        <v>395953.4</v>
      </c>
      <c r="BZ32" s="10"/>
    </row>
    <row r="33" spans="1:78">
      <c r="A33" s="12" t="s">
        <v>7</v>
      </c>
      <c r="B33" s="14" t="str">
        <f>"из них"</f>
        <v>из них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0"/>
    </row>
    <row r="34" spans="1:78" ht="120" customHeight="1">
      <c r="A34" s="12" t="s">
        <v>26</v>
      </c>
      <c r="B34" s="13" t="str">
        <f>"На организацию сбора подписей избирателей в поддержку выдвижения кандидата"</f>
        <v>На организацию сбора подписей избирателей в поддержку выдвижения кандидата</v>
      </c>
      <c r="C34" s="14">
        <v>20</v>
      </c>
      <c r="D34" s="15">
        <v>8604.4</v>
      </c>
      <c r="E34" s="15">
        <v>0</v>
      </c>
      <c r="F34" s="15">
        <v>400</v>
      </c>
      <c r="G34" s="15">
        <v>315</v>
      </c>
      <c r="H34" s="15">
        <v>4.8</v>
      </c>
      <c r="I34" s="15">
        <v>4.8</v>
      </c>
      <c r="J34" s="15">
        <v>0</v>
      </c>
      <c r="K34" s="15">
        <v>0</v>
      </c>
      <c r="L34" s="15">
        <v>0</v>
      </c>
      <c r="M34" s="15">
        <v>4.8</v>
      </c>
      <c r="N34" s="15">
        <v>400</v>
      </c>
      <c r="O34" s="15">
        <v>0</v>
      </c>
      <c r="P34" s="15">
        <v>0</v>
      </c>
      <c r="Q34" s="15">
        <v>0</v>
      </c>
      <c r="R34" s="15">
        <v>700</v>
      </c>
      <c r="S34" s="15">
        <v>250</v>
      </c>
      <c r="T34" s="15">
        <v>140</v>
      </c>
      <c r="U34" s="15">
        <v>2219.4</v>
      </c>
      <c r="V34" s="15">
        <v>900</v>
      </c>
      <c r="W34" s="15">
        <v>0</v>
      </c>
      <c r="X34" s="15">
        <v>120</v>
      </c>
      <c r="Y34" s="15">
        <v>0</v>
      </c>
      <c r="Z34" s="15">
        <v>0</v>
      </c>
      <c r="AA34" s="15">
        <v>100</v>
      </c>
      <c r="AB34" s="15">
        <v>0</v>
      </c>
      <c r="AC34" s="15">
        <v>0</v>
      </c>
      <c r="AD34" s="15">
        <v>400</v>
      </c>
      <c r="AE34" s="15">
        <v>600</v>
      </c>
      <c r="AF34" s="15">
        <v>0</v>
      </c>
      <c r="AG34" s="15">
        <v>0</v>
      </c>
      <c r="AH34" s="15">
        <v>2120</v>
      </c>
      <c r="AI34" s="15">
        <v>500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315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815</v>
      </c>
      <c r="AW34" s="15">
        <v>0</v>
      </c>
      <c r="AX34" s="15">
        <v>320</v>
      </c>
      <c r="AY34" s="15">
        <v>150</v>
      </c>
      <c r="AZ34" s="15">
        <v>150</v>
      </c>
      <c r="BA34" s="15">
        <v>0</v>
      </c>
      <c r="BB34" s="15">
        <v>150</v>
      </c>
      <c r="BC34" s="15">
        <v>0</v>
      </c>
      <c r="BD34" s="15">
        <v>580</v>
      </c>
      <c r="BE34" s="15">
        <v>0</v>
      </c>
      <c r="BF34" s="15">
        <v>0</v>
      </c>
      <c r="BG34" s="15">
        <v>0</v>
      </c>
      <c r="BH34" s="15">
        <v>0</v>
      </c>
      <c r="BI34" s="15">
        <v>440</v>
      </c>
      <c r="BJ34" s="15">
        <v>400</v>
      </c>
      <c r="BK34" s="15">
        <v>2190</v>
      </c>
      <c r="BL34" s="15">
        <v>420</v>
      </c>
      <c r="BM34" s="15">
        <v>250</v>
      </c>
      <c r="BN34" s="15">
        <v>30</v>
      </c>
      <c r="BO34" s="15">
        <v>0</v>
      </c>
      <c r="BP34" s="15">
        <v>0</v>
      </c>
      <c r="BQ34" s="15">
        <v>315</v>
      </c>
      <c r="BR34" s="15">
        <v>0</v>
      </c>
      <c r="BS34" s="15">
        <v>165</v>
      </c>
      <c r="BT34" s="15">
        <v>0</v>
      </c>
      <c r="BU34" s="15">
        <v>0</v>
      </c>
      <c r="BV34" s="15">
        <v>0</v>
      </c>
      <c r="BW34" s="15">
        <v>0</v>
      </c>
      <c r="BX34" s="15">
        <v>80</v>
      </c>
      <c r="BY34" s="15">
        <v>1260</v>
      </c>
      <c r="BZ34" s="10"/>
    </row>
    <row r="35" spans="1:78">
      <c r="A35" s="12" t="s">
        <v>7</v>
      </c>
      <c r="B35" s="14" t="str">
        <f>"из них"</f>
        <v>из них</v>
      </c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0"/>
    </row>
    <row r="36" spans="1:78" ht="210" customHeight="1">
      <c r="A36" s="12" t="s">
        <v>27</v>
      </c>
      <c r="B36" s="13" t="str">
        <f>"На оплату изготовления подписных листов (подтверждается прилагаемыми копиями соответствующих первичных финансовых документов об оплате)"</f>
        <v>На оплату изготовления подписных листов (подтверждается прилагаемыми копиями соответствующих первичных финансовых документов об оплате)</v>
      </c>
      <c r="C36" s="14">
        <v>21</v>
      </c>
      <c r="D36" s="15">
        <v>8604.4</v>
      </c>
      <c r="E36" s="15">
        <v>0</v>
      </c>
      <c r="F36" s="15">
        <v>400</v>
      </c>
      <c r="G36" s="15">
        <v>315</v>
      </c>
      <c r="H36" s="15">
        <v>4.8</v>
      </c>
      <c r="I36" s="15">
        <v>4.8</v>
      </c>
      <c r="J36" s="15">
        <v>0</v>
      </c>
      <c r="K36" s="15">
        <v>0</v>
      </c>
      <c r="L36" s="15">
        <v>0</v>
      </c>
      <c r="M36" s="15">
        <v>4.8</v>
      </c>
      <c r="N36" s="15">
        <v>400</v>
      </c>
      <c r="O36" s="15">
        <v>0</v>
      </c>
      <c r="P36" s="15">
        <v>0</v>
      </c>
      <c r="Q36" s="15">
        <v>0</v>
      </c>
      <c r="R36" s="15">
        <v>700</v>
      </c>
      <c r="S36" s="15">
        <v>250</v>
      </c>
      <c r="T36" s="15">
        <v>140</v>
      </c>
      <c r="U36" s="15">
        <v>2219.4</v>
      </c>
      <c r="V36" s="15">
        <v>900</v>
      </c>
      <c r="W36" s="15">
        <v>0</v>
      </c>
      <c r="X36" s="15">
        <v>120</v>
      </c>
      <c r="Y36" s="15">
        <v>0</v>
      </c>
      <c r="Z36" s="15">
        <v>0</v>
      </c>
      <c r="AA36" s="15">
        <v>100</v>
      </c>
      <c r="AB36" s="15">
        <v>0</v>
      </c>
      <c r="AC36" s="15">
        <v>0</v>
      </c>
      <c r="AD36" s="15">
        <v>400</v>
      </c>
      <c r="AE36" s="15">
        <v>600</v>
      </c>
      <c r="AF36" s="15">
        <v>0</v>
      </c>
      <c r="AG36" s="15">
        <v>0</v>
      </c>
      <c r="AH36" s="15">
        <v>2120</v>
      </c>
      <c r="AI36" s="15">
        <v>500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315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815</v>
      </c>
      <c r="AW36" s="15">
        <v>0</v>
      </c>
      <c r="AX36" s="15">
        <v>320</v>
      </c>
      <c r="AY36" s="15">
        <v>150</v>
      </c>
      <c r="AZ36" s="15">
        <v>150</v>
      </c>
      <c r="BA36" s="15">
        <v>0</v>
      </c>
      <c r="BB36" s="15">
        <v>150</v>
      </c>
      <c r="BC36" s="15">
        <v>0</v>
      </c>
      <c r="BD36" s="15">
        <v>580</v>
      </c>
      <c r="BE36" s="15">
        <v>0</v>
      </c>
      <c r="BF36" s="15">
        <v>0</v>
      </c>
      <c r="BG36" s="15">
        <v>0</v>
      </c>
      <c r="BH36" s="15">
        <v>0</v>
      </c>
      <c r="BI36" s="15">
        <v>440</v>
      </c>
      <c r="BJ36" s="15">
        <v>400</v>
      </c>
      <c r="BK36" s="15">
        <v>2190</v>
      </c>
      <c r="BL36" s="15">
        <v>420</v>
      </c>
      <c r="BM36" s="15">
        <v>250</v>
      </c>
      <c r="BN36" s="15">
        <v>30</v>
      </c>
      <c r="BO36" s="15">
        <v>0</v>
      </c>
      <c r="BP36" s="15">
        <v>0</v>
      </c>
      <c r="BQ36" s="15">
        <v>315</v>
      </c>
      <c r="BR36" s="15">
        <v>0</v>
      </c>
      <c r="BS36" s="15">
        <v>165</v>
      </c>
      <c r="BT36" s="15">
        <v>0</v>
      </c>
      <c r="BU36" s="15">
        <v>0</v>
      </c>
      <c r="BV36" s="15">
        <v>0</v>
      </c>
      <c r="BW36" s="15">
        <v>0</v>
      </c>
      <c r="BX36" s="15">
        <v>80</v>
      </c>
      <c r="BY36" s="15">
        <v>1260</v>
      </c>
      <c r="BZ36" s="10"/>
    </row>
    <row r="37" spans="1:78" ht="90" customHeight="1">
      <c r="A37" s="12" t="s">
        <v>28</v>
      </c>
      <c r="B37" s="13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7" s="14">
        <v>22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0"/>
    </row>
    <row r="38" spans="1:78" ht="105" customHeight="1">
      <c r="A38" s="12" t="s">
        <v>29</v>
      </c>
      <c r="B38" s="13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8" s="14">
        <v>23</v>
      </c>
      <c r="D38" s="15">
        <v>101930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4920</v>
      </c>
      <c r="O38" s="15">
        <v>0</v>
      </c>
      <c r="P38" s="15">
        <v>0</v>
      </c>
      <c r="Q38" s="15">
        <v>35750</v>
      </c>
      <c r="R38" s="15">
        <v>0</v>
      </c>
      <c r="S38" s="15">
        <v>0</v>
      </c>
      <c r="T38" s="15">
        <v>0</v>
      </c>
      <c r="U38" s="15">
        <v>40670</v>
      </c>
      <c r="V38" s="15">
        <v>0</v>
      </c>
      <c r="W38" s="15">
        <v>37395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4920</v>
      </c>
      <c r="AE38" s="15">
        <v>0</v>
      </c>
      <c r="AF38" s="15">
        <v>0</v>
      </c>
      <c r="AG38" s="15">
        <v>0</v>
      </c>
      <c r="AH38" s="15">
        <v>42315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4920</v>
      </c>
      <c r="BK38" s="15">
        <v>4920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14025</v>
      </c>
      <c r="BU38" s="15">
        <v>0</v>
      </c>
      <c r="BV38" s="15">
        <v>0</v>
      </c>
      <c r="BW38" s="15">
        <v>0</v>
      </c>
      <c r="BX38" s="15">
        <v>0</v>
      </c>
      <c r="BY38" s="15">
        <v>14025</v>
      </c>
      <c r="BZ38" s="10"/>
    </row>
    <row r="39" spans="1:78" ht="120" customHeight="1">
      <c r="A39" s="12" t="s">
        <v>30</v>
      </c>
      <c r="B39" s="13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9" s="14">
        <v>24</v>
      </c>
      <c r="D39" s="15">
        <v>645954</v>
      </c>
      <c r="E39" s="15">
        <v>0</v>
      </c>
      <c r="F39" s="15">
        <v>0</v>
      </c>
      <c r="G39" s="15">
        <v>17325</v>
      </c>
      <c r="H39" s="15">
        <v>0</v>
      </c>
      <c r="I39" s="15">
        <v>0</v>
      </c>
      <c r="J39" s="15">
        <v>31350</v>
      </c>
      <c r="K39" s="15">
        <v>28380</v>
      </c>
      <c r="L39" s="15">
        <v>0</v>
      </c>
      <c r="M39" s="15">
        <v>0</v>
      </c>
      <c r="N39" s="15">
        <v>5833</v>
      </c>
      <c r="O39" s="15">
        <v>0</v>
      </c>
      <c r="P39" s="15">
        <v>34320</v>
      </c>
      <c r="Q39" s="15">
        <v>28710</v>
      </c>
      <c r="R39" s="15">
        <v>0</v>
      </c>
      <c r="S39" s="15">
        <v>0</v>
      </c>
      <c r="T39" s="15">
        <v>0</v>
      </c>
      <c r="U39" s="15">
        <v>145918</v>
      </c>
      <c r="V39" s="15">
        <v>0</v>
      </c>
      <c r="W39" s="15">
        <v>26070</v>
      </c>
      <c r="X39" s="15">
        <v>0</v>
      </c>
      <c r="Y39" s="15">
        <v>31350</v>
      </c>
      <c r="Z39" s="15">
        <v>0</v>
      </c>
      <c r="AA39" s="15">
        <v>0</v>
      </c>
      <c r="AB39" s="15">
        <v>0</v>
      </c>
      <c r="AC39" s="15">
        <v>28710</v>
      </c>
      <c r="AD39" s="15">
        <v>18433</v>
      </c>
      <c r="AE39" s="15">
        <v>0</v>
      </c>
      <c r="AF39" s="15">
        <v>25740</v>
      </c>
      <c r="AG39" s="15">
        <v>0</v>
      </c>
      <c r="AH39" s="15">
        <v>130303</v>
      </c>
      <c r="AI39" s="15">
        <v>13150.2</v>
      </c>
      <c r="AJ39" s="15">
        <v>0</v>
      </c>
      <c r="AK39" s="15">
        <v>26070</v>
      </c>
      <c r="AL39" s="15">
        <v>0</v>
      </c>
      <c r="AM39" s="15">
        <v>0</v>
      </c>
      <c r="AN39" s="15">
        <v>24090</v>
      </c>
      <c r="AO39" s="15">
        <v>17325</v>
      </c>
      <c r="AP39" s="15">
        <v>0</v>
      </c>
      <c r="AQ39" s="15">
        <v>0</v>
      </c>
      <c r="AR39" s="15">
        <v>0</v>
      </c>
      <c r="AS39" s="15">
        <v>0</v>
      </c>
      <c r="AT39" s="15">
        <v>31350</v>
      </c>
      <c r="AU39" s="15">
        <v>25740</v>
      </c>
      <c r="AV39" s="15">
        <v>137725.20000000001</v>
      </c>
      <c r="AW39" s="15">
        <v>21120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34320</v>
      </c>
      <c r="BD39" s="15">
        <v>0</v>
      </c>
      <c r="BE39" s="15">
        <v>28380</v>
      </c>
      <c r="BF39" s="15">
        <v>28380</v>
      </c>
      <c r="BG39" s="15">
        <v>0</v>
      </c>
      <c r="BH39" s="15">
        <v>0</v>
      </c>
      <c r="BI39" s="15">
        <v>5174.3999999999996</v>
      </c>
      <c r="BJ39" s="15">
        <v>5833</v>
      </c>
      <c r="BK39" s="15">
        <v>123207.4</v>
      </c>
      <c r="BL39" s="15">
        <v>4880.3999999999996</v>
      </c>
      <c r="BM39" s="15">
        <v>0</v>
      </c>
      <c r="BN39" s="15">
        <v>0</v>
      </c>
      <c r="BO39" s="15">
        <v>0</v>
      </c>
      <c r="BP39" s="15">
        <v>23100</v>
      </c>
      <c r="BQ39" s="15">
        <v>3240</v>
      </c>
      <c r="BR39" s="15">
        <v>0</v>
      </c>
      <c r="BS39" s="15">
        <v>0</v>
      </c>
      <c r="BT39" s="15">
        <v>28740</v>
      </c>
      <c r="BU39" s="15">
        <v>0</v>
      </c>
      <c r="BV39" s="15">
        <v>25740</v>
      </c>
      <c r="BW39" s="15">
        <v>23100</v>
      </c>
      <c r="BX39" s="15">
        <v>0</v>
      </c>
      <c r="BY39" s="15">
        <v>108800.4</v>
      </c>
      <c r="BZ39" s="10"/>
    </row>
    <row r="40" spans="1:78" ht="90" customHeight="1">
      <c r="A40" s="12" t="s">
        <v>31</v>
      </c>
      <c r="B40" s="13" t="str">
        <f>"На предвыборную агитацию через сетевые издания"</f>
        <v>На предвыборную агитацию через сетевые издания</v>
      </c>
      <c r="C40" s="14">
        <v>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0"/>
    </row>
    <row r="41" spans="1:78" ht="120" customHeight="1">
      <c r="A41" s="12" t="s">
        <v>32</v>
      </c>
      <c r="B41" s="13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41" s="14">
        <v>26</v>
      </c>
      <c r="D41" s="15">
        <v>569463</v>
      </c>
      <c r="E41" s="15">
        <v>0</v>
      </c>
      <c r="F41" s="15">
        <v>13300</v>
      </c>
      <c r="G41" s="15">
        <v>0</v>
      </c>
      <c r="H41" s="15">
        <v>10476</v>
      </c>
      <c r="I41" s="15">
        <v>15000</v>
      </c>
      <c r="J41" s="15">
        <v>12200</v>
      </c>
      <c r="K41" s="15">
        <v>12200</v>
      </c>
      <c r="L41" s="15">
        <v>0</v>
      </c>
      <c r="M41" s="15">
        <v>0</v>
      </c>
      <c r="N41" s="15">
        <v>19630</v>
      </c>
      <c r="O41" s="15">
        <v>0</v>
      </c>
      <c r="P41" s="15">
        <v>12200</v>
      </c>
      <c r="Q41" s="15">
        <v>12200</v>
      </c>
      <c r="R41" s="15">
        <v>0</v>
      </c>
      <c r="S41" s="15">
        <v>0</v>
      </c>
      <c r="T41" s="15">
        <v>0</v>
      </c>
      <c r="U41" s="15">
        <v>107206</v>
      </c>
      <c r="V41" s="15">
        <v>0</v>
      </c>
      <c r="W41" s="15">
        <v>12200</v>
      </c>
      <c r="X41" s="15">
        <v>0</v>
      </c>
      <c r="Y41" s="15">
        <v>12200</v>
      </c>
      <c r="Z41" s="15">
        <v>5676</v>
      </c>
      <c r="AA41" s="15">
        <v>4410</v>
      </c>
      <c r="AB41" s="15">
        <v>2100</v>
      </c>
      <c r="AC41" s="15">
        <v>12200</v>
      </c>
      <c r="AD41" s="15">
        <v>11470</v>
      </c>
      <c r="AE41" s="15">
        <v>6650</v>
      </c>
      <c r="AF41" s="15">
        <v>12200</v>
      </c>
      <c r="AG41" s="15">
        <v>0</v>
      </c>
      <c r="AH41" s="15">
        <v>79106</v>
      </c>
      <c r="AI41" s="15">
        <v>7780</v>
      </c>
      <c r="AJ41" s="15">
        <v>9310</v>
      </c>
      <c r="AK41" s="15">
        <v>12200</v>
      </c>
      <c r="AL41" s="15">
        <v>28176</v>
      </c>
      <c r="AM41" s="15">
        <v>0</v>
      </c>
      <c r="AN41" s="15">
        <v>12200</v>
      </c>
      <c r="AO41" s="15">
        <v>0</v>
      </c>
      <c r="AP41" s="15">
        <v>0</v>
      </c>
      <c r="AQ41" s="15">
        <v>0</v>
      </c>
      <c r="AR41" s="15">
        <v>28176</v>
      </c>
      <c r="AS41" s="15">
        <v>28176</v>
      </c>
      <c r="AT41" s="15">
        <v>12200</v>
      </c>
      <c r="AU41" s="15">
        <v>16900</v>
      </c>
      <c r="AV41" s="15">
        <v>155118</v>
      </c>
      <c r="AW41" s="15">
        <v>12200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12200</v>
      </c>
      <c r="BD41" s="15">
        <v>2690</v>
      </c>
      <c r="BE41" s="15">
        <v>16900</v>
      </c>
      <c r="BF41" s="15">
        <v>12200</v>
      </c>
      <c r="BG41" s="15">
        <v>7420</v>
      </c>
      <c r="BH41" s="15">
        <v>0</v>
      </c>
      <c r="BI41" s="15">
        <v>7780</v>
      </c>
      <c r="BJ41" s="15">
        <v>11470</v>
      </c>
      <c r="BK41" s="15">
        <v>82860</v>
      </c>
      <c r="BL41" s="15">
        <v>7780</v>
      </c>
      <c r="BM41" s="15">
        <v>0</v>
      </c>
      <c r="BN41" s="15">
        <v>0</v>
      </c>
      <c r="BO41" s="15">
        <v>7420</v>
      </c>
      <c r="BP41" s="15">
        <v>12200</v>
      </c>
      <c r="BQ41" s="15">
        <v>0</v>
      </c>
      <c r="BR41" s="15">
        <v>28176</v>
      </c>
      <c r="BS41" s="15">
        <v>3410</v>
      </c>
      <c r="BT41" s="15">
        <v>12200</v>
      </c>
      <c r="BU41" s="15">
        <v>30465</v>
      </c>
      <c r="BV41" s="15">
        <v>12200</v>
      </c>
      <c r="BW41" s="15">
        <v>20600</v>
      </c>
      <c r="BX41" s="15">
        <v>10722</v>
      </c>
      <c r="BY41" s="15">
        <v>145173</v>
      </c>
      <c r="BZ41" s="10"/>
    </row>
    <row r="42" spans="1:78" ht="90" customHeight="1">
      <c r="A42" s="12" t="s">
        <v>33</v>
      </c>
      <c r="B42" s="13" t="str">
        <f>"На проведение агитационных публичных мероприятий"</f>
        <v>На проведение агитационных публичных мероприятий</v>
      </c>
      <c r="C42" s="14">
        <v>27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0"/>
    </row>
    <row r="43" spans="1:78" ht="105" customHeight="1">
      <c r="A43" s="12" t="s">
        <v>34</v>
      </c>
      <c r="B43" s="13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43" s="14">
        <v>28</v>
      </c>
      <c r="D43" s="15">
        <v>845420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56450</v>
      </c>
      <c r="K43" s="15">
        <v>59420</v>
      </c>
      <c r="L43" s="15">
        <v>0</v>
      </c>
      <c r="M43" s="15">
        <v>0</v>
      </c>
      <c r="N43" s="15">
        <v>0</v>
      </c>
      <c r="O43" s="15">
        <v>0</v>
      </c>
      <c r="P43" s="15">
        <v>53480</v>
      </c>
      <c r="Q43" s="15">
        <v>33340</v>
      </c>
      <c r="R43" s="15">
        <v>0</v>
      </c>
      <c r="S43" s="15">
        <v>0</v>
      </c>
      <c r="T43" s="15">
        <v>0</v>
      </c>
      <c r="U43" s="15">
        <v>202690</v>
      </c>
      <c r="V43" s="15">
        <v>0</v>
      </c>
      <c r="W43" s="15">
        <v>24335</v>
      </c>
      <c r="X43" s="15">
        <v>0</v>
      </c>
      <c r="Y43" s="15">
        <v>56450</v>
      </c>
      <c r="Z43" s="15">
        <v>0</v>
      </c>
      <c r="AA43" s="15">
        <v>0</v>
      </c>
      <c r="AB43" s="15">
        <v>0</v>
      </c>
      <c r="AC43" s="15">
        <v>59090</v>
      </c>
      <c r="AD43" s="15">
        <v>0</v>
      </c>
      <c r="AE43" s="15">
        <v>0</v>
      </c>
      <c r="AF43" s="15">
        <v>12060</v>
      </c>
      <c r="AG43" s="15">
        <v>0</v>
      </c>
      <c r="AH43" s="15">
        <v>151935</v>
      </c>
      <c r="AI43" s="15">
        <v>0</v>
      </c>
      <c r="AJ43" s="15">
        <v>0</v>
      </c>
      <c r="AK43" s="15">
        <v>6730</v>
      </c>
      <c r="AL43" s="15">
        <v>0</v>
      </c>
      <c r="AM43" s="15">
        <v>0</v>
      </c>
      <c r="AN43" s="15">
        <v>65710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57360</v>
      </c>
      <c r="AV43" s="15">
        <v>129800</v>
      </c>
      <c r="AW43" s="15">
        <v>66680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53480</v>
      </c>
      <c r="BD43" s="15">
        <v>0</v>
      </c>
      <c r="BE43" s="15">
        <v>54720</v>
      </c>
      <c r="BF43" s="15">
        <v>59420</v>
      </c>
      <c r="BG43" s="15">
        <v>0</v>
      </c>
      <c r="BH43" s="15">
        <v>0</v>
      </c>
      <c r="BI43" s="15">
        <v>0</v>
      </c>
      <c r="BJ43" s="15">
        <v>0</v>
      </c>
      <c r="BK43" s="15">
        <v>234300</v>
      </c>
      <c r="BL43" s="15">
        <v>0</v>
      </c>
      <c r="BM43" s="15">
        <v>0</v>
      </c>
      <c r="BN43" s="15">
        <v>0</v>
      </c>
      <c r="BO43" s="15">
        <v>0</v>
      </c>
      <c r="BP43" s="15">
        <v>6300</v>
      </c>
      <c r="BQ43" s="15">
        <v>0</v>
      </c>
      <c r="BR43" s="15">
        <v>0</v>
      </c>
      <c r="BS43" s="15">
        <v>0</v>
      </c>
      <c r="BT43" s="15">
        <v>2035</v>
      </c>
      <c r="BU43" s="15">
        <v>0</v>
      </c>
      <c r="BV43" s="15">
        <v>62060</v>
      </c>
      <c r="BW43" s="15">
        <v>56300</v>
      </c>
      <c r="BX43" s="15">
        <v>0</v>
      </c>
      <c r="BY43" s="15">
        <v>126695</v>
      </c>
      <c r="BZ43" s="10"/>
    </row>
    <row r="44" spans="1:78" ht="180" customHeight="1">
      <c r="A44" s="12" t="s">
        <v>35</v>
      </c>
      <c r="B44" s="13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44" s="14">
        <v>29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0"/>
    </row>
    <row r="45" spans="1:78" ht="150" customHeight="1">
      <c r="A45" s="12" t="s">
        <v>36</v>
      </c>
      <c r="B45" s="13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45" s="14">
        <v>30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0"/>
    </row>
    <row r="46" spans="1:78" ht="165" customHeight="1">
      <c r="A46" s="12">
        <v>4</v>
      </c>
      <c r="B46" s="13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6" s="14">
        <v>31</v>
      </c>
      <c r="D46" s="15">
        <v>133746.6</v>
      </c>
      <c r="E46" s="15">
        <v>0</v>
      </c>
      <c r="F46" s="15">
        <v>2500</v>
      </c>
      <c r="G46" s="15">
        <v>185</v>
      </c>
      <c r="H46" s="15">
        <v>74.2</v>
      </c>
      <c r="I46" s="15">
        <v>95.2</v>
      </c>
      <c r="J46" s="15">
        <v>0</v>
      </c>
      <c r="K46" s="15">
        <v>0</v>
      </c>
      <c r="L46" s="15">
        <v>0</v>
      </c>
      <c r="M46" s="15">
        <v>95.2</v>
      </c>
      <c r="N46" s="15">
        <v>0</v>
      </c>
      <c r="O46" s="15">
        <v>0</v>
      </c>
      <c r="P46" s="15">
        <v>0</v>
      </c>
      <c r="Q46" s="15">
        <v>0</v>
      </c>
      <c r="R46" s="15">
        <v>300</v>
      </c>
      <c r="S46" s="15">
        <v>100750</v>
      </c>
      <c r="T46" s="15">
        <v>860</v>
      </c>
      <c r="U46" s="15">
        <v>104859.6</v>
      </c>
      <c r="V46" s="15">
        <v>100</v>
      </c>
      <c r="W46" s="15">
        <v>0</v>
      </c>
      <c r="X46" s="15">
        <v>380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777</v>
      </c>
      <c r="AE46" s="15">
        <v>0</v>
      </c>
      <c r="AF46" s="15">
        <v>0</v>
      </c>
      <c r="AG46" s="15">
        <v>0</v>
      </c>
      <c r="AH46" s="15">
        <v>1257</v>
      </c>
      <c r="AI46" s="15">
        <v>569.79999999999995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569.79999999999995</v>
      </c>
      <c r="AW46" s="15">
        <v>0</v>
      </c>
      <c r="AX46" s="15">
        <v>680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605.6</v>
      </c>
      <c r="BJ46" s="15">
        <v>3377</v>
      </c>
      <c r="BK46" s="15">
        <v>4662.6000000000004</v>
      </c>
      <c r="BL46" s="15">
        <v>119.6</v>
      </c>
      <c r="BM46" s="15">
        <v>750</v>
      </c>
      <c r="BN46" s="15">
        <v>1970</v>
      </c>
      <c r="BO46" s="15">
        <v>0</v>
      </c>
      <c r="BP46" s="15">
        <v>8400</v>
      </c>
      <c r="BQ46" s="15">
        <v>0</v>
      </c>
      <c r="BR46" s="15">
        <v>0</v>
      </c>
      <c r="BS46" s="15">
        <v>6425</v>
      </c>
      <c r="BT46" s="15">
        <v>0</v>
      </c>
      <c r="BU46" s="15">
        <v>4535</v>
      </c>
      <c r="BV46" s="15">
        <v>0</v>
      </c>
      <c r="BW46" s="15">
        <v>0</v>
      </c>
      <c r="BX46" s="15">
        <v>198</v>
      </c>
      <c r="BY46" s="15">
        <v>22397.599999999999</v>
      </c>
      <c r="BZ46" s="10"/>
    </row>
    <row r="47" spans="1:78" ht="165" customHeight="1">
      <c r="A47" s="12">
        <v>5</v>
      </c>
      <c r="B47" s="13" t="str">
        <f>"Остаток средств фонда на дату составления отчета (подтверждается прилагаемой банковской справкой)"</f>
        <v>Остаток средств фонда на дату составления отчета (подтверждается прилагаемой банковской справкой)</v>
      </c>
      <c r="C47" s="14">
        <v>32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0"/>
    </row>
  </sheetData>
  <mergeCells count="3">
    <mergeCell ref="A2:BY2"/>
    <mergeCell ref="A3:BY3"/>
    <mergeCell ref="A4:BY4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2021-10-25T07:05:59Z</dcterms:created>
  <dcterms:modified xsi:type="dcterms:W3CDTF">2021-10-25T07:09:00Z</dcterms:modified>
</cp:coreProperties>
</file>