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105" windowWidth="20730" windowHeight="11760"/>
  </bookViews>
  <sheets>
    <sheet name="Отчет" sheetId="1" r:id="rId1"/>
  </sheets>
  <calcPr calcId="144525"/>
</workbook>
</file>

<file path=xl/calcChain.xml><?xml version="1.0" encoding="utf-8"?>
<calcChain xmlns="http://schemas.openxmlformats.org/spreadsheetml/2006/main">
  <c r="E39" i="1" l="1"/>
  <c r="C39" i="1"/>
  <c r="B39" i="1"/>
  <c r="E38" i="1"/>
  <c r="C38" i="1"/>
  <c r="B38" i="1"/>
  <c r="E37" i="1"/>
  <c r="C37" i="1"/>
  <c r="B37" i="1"/>
  <c r="E36" i="1"/>
  <c r="C36" i="1"/>
  <c r="B36" i="1"/>
  <c r="E35" i="1"/>
  <c r="C35" i="1"/>
  <c r="B35" i="1"/>
  <c r="E34" i="1"/>
  <c r="C34" i="1"/>
  <c r="B34" i="1"/>
  <c r="E33" i="1"/>
  <c r="C33" i="1"/>
  <c r="B33" i="1"/>
  <c r="E32" i="1"/>
  <c r="C32" i="1"/>
  <c r="B32" i="1"/>
  <c r="E31" i="1"/>
  <c r="C31" i="1"/>
  <c r="B31" i="1"/>
  <c r="E30" i="1"/>
  <c r="C30" i="1"/>
  <c r="B30" i="1"/>
  <c r="E29" i="1"/>
  <c r="C29" i="1"/>
  <c r="B29" i="1"/>
  <c r="E28" i="1"/>
  <c r="C28" i="1"/>
  <c r="B28" i="1"/>
  <c r="E27" i="1"/>
  <c r="C27" i="1"/>
  <c r="B27" i="1"/>
  <c r="E26" i="1"/>
  <c r="C26" i="1"/>
  <c r="B26" i="1"/>
  <c r="E25" i="1"/>
  <c r="C25" i="1"/>
  <c r="B25" i="1"/>
  <c r="E24" i="1"/>
  <c r="C24" i="1"/>
  <c r="B24" i="1"/>
  <c r="E23" i="1"/>
  <c r="C23" i="1"/>
  <c r="B23" i="1"/>
  <c r="E22" i="1"/>
  <c r="C22" i="1"/>
  <c r="B22" i="1"/>
  <c r="E21" i="1"/>
  <c r="C21" i="1"/>
  <c r="B21" i="1"/>
  <c r="E20" i="1"/>
  <c r="C20" i="1"/>
  <c r="B20" i="1"/>
  <c r="E19" i="1"/>
  <c r="C19" i="1"/>
  <c r="B19" i="1"/>
  <c r="E18" i="1"/>
  <c r="C18" i="1"/>
  <c r="B18" i="1"/>
  <c r="E17" i="1"/>
  <c r="C17" i="1"/>
  <c r="B17" i="1"/>
  <c r="E16" i="1"/>
  <c r="C16" i="1"/>
  <c r="B16" i="1"/>
  <c r="E15" i="1"/>
  <c r="C15" i="1"/>
  <c r="B15" i="1"/>
  <c r="E14" i="1"/>
  <c r="C14" i="1"/>
  <c r="B14" i="1"/>
  <c r="E13" i="1"/>
  <c r="C13" i="1"/>
  <c r="B13" i="1"/>
  <c r="E12" i="1"/>
  <c r="C12" i="1"/>
  <c r="B12" i="1"/>
  <c r="E11" i="1"/>
  <c r="C11" i="1"/>
  <c r="B11" i="1"/>
  <c r="E10" i="1"/>
  <c r="C10" i="1"/>
  <c r="B9" i="1"/>
  <c r="A9" i="1"/>
  <c r="E8" i="1"/>
  <c r="D8" i="1"/>
  <c r="C8" i="1"/>
  <c r="A8" i="1"/>
</calcChain>
</file>

<file path=xl/sharedStrings.xml><?xml version="1.0" encoding="utf-8"?>
<sst xmlns="http://schemas.openxmlformats.org/spreadsheetml/2006/main" count="41" uniqueCount="40">
  <si>
    <t>Отчет № 9. 28.10.2016 18:33:29</t>
  </si>
  <si>
    <t>Выборы депутатов Государственной Думы Федерального Собрания Российской Федерации седьмого созыва</t>
  </si>
  <si>
    <t>Свердловская область</t>
  </si>
  <si>
    <t>Свердловская область - Свердловский (№ 168)</t>
  </si>
  <si>
    <t>По состоянию на 17.10.2016</t>
  </si>
  <si>
    <t>В руб.</t>
  </si>
  <si>
    <t>1</t>
  </si>
  <si>
    <t>1.1</t>
  </si>
  <si>
    <t>1.1.1</t>
  </si>
  <si>
    <t>1.1.2</t>
  </si>
  <si>
    <t>1.1.3</t>
  </si>
  <si>
    <t>1.1.4</t>
  </si>
  <si>
    <t>1.2</t>
  </si>
  <si>
    <t>1.2.1</t>
  </si>
  <si>
    <t>1.2.2</t>
  </si>
  <si>
    <t>1.2.3</t>
  </si>
  <si>
    <t>2</t>
  </si>
  <si>
    <t>2.1</t>
  </si>
  <si>
    <t>2.2</t>
  </si>
  <si>
    <t>2.2.1</t>
  </si>
  <si>
    <t>2.2.2</t>
  </si>
  <si>
    <t>2.2.3</t>
  </si>
  <si>
    <t>2.3</t>
  </si>
  <si>
    <t>3</t>
  </si>
  <si>
    <t>3.1</t>
  </si>
  <si>
    <t>3.1.1</t>
  </si>
  <si>
    <t>3.2</t>
  </si>
  <si>
    <t>3.3</t>
  </si>
  <si>
    <t>3.4</t>
  </si>
  <si>
    <t>3.5</t>
  </si>
  <si>
    <t>3.6</t>
  </si>
  <si>
    <t>3.7</t>
  </si>
  <si>
    <t>3.8</t>
  </si>
  <si>
    <t>4</t>
  </si>
  <si>
    <t>5</t>
  </si>
  <si>
    <t>Председатель</t>
  </si>
  <si>
    <t>Верхнепышминской городской территориальной избирательной комиссии</t>
  </si>
  <si>
    <t xml:space="preserve">    А.Г. Зырянов</t>
  </si>
  <si>
    <t>(инициалы, фамилия)</t>
  </si>
  <si>
    <t>Итоговый финансовый отчет о поступлении и расходовании средств избирательного фонда  кандидата 
Черешнев Валерий Александрович                     № 40810810416549000785 
СОФЛ ДО №7003/0469 Свердловского отделения №7003 ПАО Сбербанк город Верхняя Пышма, проспект Успенский, д. 125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</si>
</sst>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u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5F5F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right"/>
    </xf>
    <xf numFmtId="49" fontId="1" fillId="0" borderId="0" xfId="0" applyNumberFormat="1" applyFont="1" applyAlignment="1">
      <alignment horizontal="right" vertical="center"/>
    </xf>
    <xf numFmtId="0" fontId="5" fillId="3" borderId="2" xfId="0" applyNumberFormat="1" applyFont="1" applyFill="1" applyBorder="1" applyAlignment="1">
      <alignment horizontal="center" vertical="center" wrapText="1"/>
    </xf>
    <xf numFmtId="4" fontId="5" fillId="3" borderId="2" xfId="0" applyNumberFormat="1" applyFont="1" applyFill="1" applyBorder="1" applyAlignment="1">
      <alignment horizontal="center" vertical="center" wrapText="1"/>
    </xf>
    <xf numFmtId="0" fontId="6" fillId="2" borderId="2" xfId="0" quotePrefix="1" applyNumberFormat="1" applyFont="1" applyFill="1" applyBorder="1" applyAlignment="1">
      <alignment horizontal="center" vertical="center" wrapText="1"/>
    </xf>
    <xf numFmtId="0" fontId="6" fillId="2" borderId="2" xfId="0" applyNumberFormat="1" applyFont="1" applyFill="1" applyBorder="1" applyAlignment="1">
      <alignment horizontal="left" vertical="center" wrapText="1"/>
    </xf>
    <xf numFmtId="0" fontId="6" fillId="2" borderId="2" xfId="0" applyNumberFormat="1" applyFont="1" applyFill="1" applyBorder="1" applyAlignment="1">
      <alignment horizontal="center" vertical="center" wrapText="1"/>
    </xf>
    <xf numFmtId="4" fontId="6" fillId="2" borderId="2" xfId="0" applyNumberFormat="1" applyFont="1" applyFill="1" applyBorder="1" applyAlignment="1">
      <alignment horizontal="right" vertical="center" wrapText="1"/>
    </xf>
    <xf numFmtId="49" fontId="4" fillId="0" borderId="0" xfId="0" applyNumberFormat="1" applyFont="1" applyAlignment="1">
      <alignment horizontal="left" wrapText="1"/>
    </xf>
    <xf numFmtId="49" fontId="4" fillId="0" borderId="0" xfId="0" applyNumberFormat="1" applyFont="1" applyAlignment="1">
      <alignment horizontal="left" vertical="top" wrapText="1"/>
    </xf>
    <xf numFmtId="0" fontId="5" fillId="3" borderId="3" xfId="0" quotePrefix="1" applyNumberFormat="1" applyFont="1" applyFill="1" applyBorder="1" applyAlignment="1">
      <alignment horizontal="center" vertical="center" wrapText="1"/>
    </xf>
    <xf numFmtId="0" fontId="5" fillId="3" borderId="4" xfId="0" applyNumberFormat="1" applyFont="1" applyFill="1" applyBorder="1" applyAlignment="1">
      <alignment horizontal="center" vertical="center" wrapText="1"/>
    </xf>
    <xf numFmtId="49" fontId="7" fillId="0" borderId="0" xfId="0" applyNumberFormat="1" applyFont="1" applyAlignment="1">
      <alignment horizontal="right" wrapText="1"/>
    </xf>
    <xf numFmtId="49" fontId="4" fillId="0" borderId="0" xfId="0" applyNumberFormat="1" applyFont="1" applyAlignment="1">
      <alignment horizontal="right" vertical="top" wrapText="1"/>
    </xf>
    <xf numFmtId="0" fontId="2" fillId="2" borderId="0" xfId="0" applyFont="1" applyFill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0" fontId="5" fillId="3" borderId="3" xfId="0" applyNumberFormat="1" applyFont="1" applyFill="1" applyBorder="1" applyAlignment="1">
      <alignment horizontal="center" vertical="center" wrapText="1"/>
    </xf>
    <xf numFmtId="0" fontId="5" fillId="3" borderId="5" xfId="0" applyNumberFormat="1" applyFont="1" applyFill="1" applyBorder="1" applyAlignment="1">
      <alignment horizontal="center" vertical="center" wrapText="1"/>
    </xf>
    <xf numFmtId="0" fontId="5" fillId="3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40</xdr:row>
      <xdr:rowOff>165100</xdr:rowOff>
    </xdr:from>
    <xdr:to>
      <xdr:col>1</xdr:col>
      <xdr:colOff>2032000</xdr:colOff>
      <xdr:row>43</xdr:row>
      <xdr:rowOff>101600</xdr:rowOff>
    </xdr:to>
    <xdr:sp macro="" textlink="">
      <xdr:nvSpPr>
        <xdr:cNvPr id="2" name="TextBox 1"/>
        <xdr:cNvSpPr txBox="1"/>
      </xdr:nvSpPr>
      <xdr:spPr>
        <a:xfrm>
          <a:off x="2867025" y="17005300"/>
          <a:ext cx="2032000" cy="508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vert="horz" rtlCol="0" anchor="t"/>
        <a:lstStyle/>
        <a:p>
          <a:r>
            <a:rPr lang="ru-RU" sz="1100">
              <a:latin typeface="Times New Roman"/>
            </a:rPr>
            <a:t>__________________________</a:t>
          </a:r>
        </a:p>
        <a:p>
          <a:r>
            <a:rPr lang="ru-RU" sz="1100">
              <a:latin typeface="Times New Roman"/>
            </a:rPr>
            <a:t>              (дата, подпись)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3"/>
  <sheetViews>
    <sheetView tabSelected="1" workbookViewId="0">
      <selection activeCell="A2" sqref="A2:E2"/>
    </sheetView>
  </sheetViews>
  <sheetFormatPr defaultRowHeight="15" x14ac:dyDescent="0.25"/>
  <cols>
    <col min="1" max="1" width="43" customWidth="1"/>
    <col min="2" max="2" width="38" customWidth="1"/>
    <col min="3" max="3" width="10.140625" customWidth="1"/>
    <col min="4" max="4" width="15.7109375" customWidth="1"/>
    <col min="5" max="5" width="25.5703125" customWidth="1"/>
  </cols>
  <sheetData>
    <row r="1" spans="1:5" ht="15" customHeight="1" x14ac:dyDescent="0.25">
      <c r="E1" s="1" t="s">
        <v>0</v>
      </c>
    </row>
    <row r="2" spans="1:5" ht="54" customHeight="1" x14ac:dyDescent="0.25">
      <c r="A2" s="15" t="s">
        <v>39</v>
      </c>
      <c r="B2" s="15"/>
      <c r="C2" s="15"/>
      <c r="D2" s="15"/>
      <c r="E2" s="15"/>
    </row>
    <row r="3" spans="1:5" ht="15.75" x14ac:dyDescent="0.25">
      <c r="A3" s="16" t="s">
        <v>1</v>
      </c>
      <c r="B3" s="16"/>
      <c r="C3" s="16"/>
      <c r="D3" s="16"/>
      <c r="E3" s="16"/>
    </row>
    <row r="4" spans="1:5" ht="15.75" x14ac:dyDescent="0.25">
      <c r="A4" s="16" t="s">
        <v>2</v>
      </c>
      <c r="B4" s="16"/>
      <c r="C4" s="16"/>
      <c r="D4" s="16"/>
      <c r="E4" s="16"/>
    </row>
    <row r="5" spans="1:5" ht="15.75" x14ac:dyDescent="0.25">
      <c r="A5" s="16" t="s">
        <v>3</v>
      </c>
      <c r="B5" s="16"/>
      <c r="C5" s="16"/>
      <c r="D5" s="16"/>
      <c r="E5" s="16"/>
    </row>
    <row r="6" spans="1:5" x14ac:dyDescent="0.25">
      <c r="E6" s="2" t="s">
        <v>4</v>
      </c>
    </row>
    <row r="7" spans="1:5" x14ac:dyDescent="0.25">
      <c r="E7" s="2" t="s">
        <v>5</v>
      </c>
    </row>
    <row r="8" spans="1:5" x14ac:dyDescent="0.25">
      <c r="A8" s="17" t="str">
        <f t="shared" ref="A8" si="0">"Строка финансового отчета"</f>
        <v>Строка финансового отчета</v>
      </c>
      <c r="B8" s="12"/>
      <c r="C8" s="18" t="str">
        <f t="shared" ref="C8" si="1">"Шифр строки"</f>
        <v>Шифр строки</v>
      </c>
      <c r="D8" s="18" t="str">
        <f t="shared" ref="D8" si="2">"Сумма"</f>
        <v>Сумма</v>
      </c>
      <c r="E8" s="18" t="str">
        <f t="shared" ref="E8" si="3">"Примечание"</f>
        <v>Примечание</v>
      </c>
    </row>
    <row r="9" spans="1:5" x14ac:dyDescent="0.25">
      <c r="A9" s="3" t="str">
        <f>""</f>
        <v/>
      </c>
      <c r="B9" s="3" t="str">
        <f>""</f>
        <v/>
      </c>
      <c r="C9" s="19"/>
      <c r="D9" s="19"/>
      <c r="E9" s="19"/>
    </row>
    <row r="10" spans="1:5" x14ac:dyDescent="0.25">
      <c r="A10" s="11" t="s">
        <v>6</v>
      </c>
      <c r="B10" s="12"/>
      <c r="C10" s="3" t="str">
        <f>"2"</f>
        <v>2</v>
      </c>
      <c r="D10" s="4">
        <v>3</v>
      </c>
      <c r="E10" s="3" t="str">
        <f>"4"</f>
        <v>4</v>
      </c>
    </row>
    <row r="11" spans="1:5" ht="25.5" x14ac:dyDescent="0.25">
      <c r="A11" s="5" t="s">
        <v>6</v>
      </c>
      <c r="B11" s="6" t="str">
        <f>"Поступило средств в избирательный фонд, всего"</f>
        <v>Поступило средств в избирательный фонд, всего</v>
      </c>
      <c r="C11" s="7" t="str">
        <f>"10"</f>
        <v>10</v>
      </c>
      <c r="D11" s="8">
        <v>896000</v>
      </c>
      <c r="E11" s="6" t="str">
        <f>""</f>
        <v/>
      </c>
    </row>
    <row r="12" spans="1:5" ht="25.5" x14ac:dyDescent="0.25">
      <c r="A12" s="5" t="s">
        <v>7</v>
      </c>
      <c r="B12" s="6" t="str">
        <f>"Поступило средств в установленном порядке для формирования избирательного фонда"</f>
        <v>Поступило средств в установленном порядке для формирования избирательного фонда</v>
      </c>
      <c r="C12" s="7" t="str">
        <f>"20"</f>
        <v>20</v>
      </c>
      <c r="D12" s="8">
        <v>896000</v>
      </c>
      <c r="E12" s="6" t="str">
        <f>""</f>
        <v/>
      </c>
    </row>
    <row r="13" spans="1:5" ht="38.25" x14ac:dyDescent="0.25">
      <c r="A13" s="5" t="s">
        <v>8</v>
      </c>
      <c r="B13" s="6" t="str">
        <f>"Собственные средства политической партии / регионального отделения политической партии / кандидата"</f>
        <v>Собственные средства политической партии / регионального отделения политической партии / кандидата</v>
      </c>
      <c r="C13" s="7" t="str">
        <f>"30"</f>
        <v>30</v>
      </c>
      <c r="D13" s="8">
        <v>0</v>
      </c>
      <c r="E13" s="6" t="str">
        <f>""</f>
        <v/>
      </c>
    </row>
    <row r="14" spans="1:5" ht="25.5" x14ac:dyDescent="0.25">
      <c r="A14" s="5" t="s">
        <v>9</v>
      </c>
      <c r="B14" s="6" t="str">
        <f>"Средства, выделенные кандидату выдвинувшей его политической партией"</f>
        <v>Средства, выделенные кандидату выдвинувшей его политической партией</v>
      </c>
      <c r="C14" s="7" t="str">
        <f>"40"</f>
        <v>40</v>
      </c>
      <c r="D14" s="8">
        <v>896000</v>
      </c>
      <c r="E14" s="6" t="str">
        <f>""</f>
        <v/>
      </c>
    </row>
    <row r="15" spans="1:5" x14ac:dyDescent="0.25">
      <c r="A15" s="5" t="s">
        <v>10</v>
      </c>
      <c r="B15" s="6" t="str">
        <f>"Добровольные пожертвования гражданина"</f>
        <v>Добровольные пожертвования гражданина</v>
      </c>
      <c r="C15" s="7" t="str">
        <f>"50"</f>
        <v>50</v>
      </c>
      <c r="D15" s="8">
        <v>0</v>
      </c>
      <c r="E15" s="6" t="str">
        <f>""</f>
        <v/>
      </c>
    </row>
    <row r="16" spans="1:5" ht="25.5" x14ac:dyDescent="0.25">
      <c r="A16" s="5" t="s">
        <v>11</v>
      </c>
      <c r="B16" s="6" t="str">
        <f>"Добровольные пожертвования юридического лица"</f>
        <v>Добровольные пожертвования юридического лица</v>
      </c>
      <c r="C16" s="7" t="str">
        <f>"60"</f>
        <v>60</v>
      </c>
      <c r="D16" s="8">
        <v>0</v>
      </c>
      <c r="E16" s="6" t="str">
        <f>""</f>
        <v/>
      </c>
    </row>
    <row r="17" spans="1:5" ht="63.75" x14ac:dyDescent="0.25">
      <c r="A17" s="5" t="s">
        <v>12</v>
      </c>
      <c r="B17" s="6" t="str">
        <f>"Поступило в избирательный фонд денежных средств, подпадающих под действие ч.2, 4, 8 ст.71 Федерального закона от 22.02.2014 г. №20-ФЗ и п.6 ст.58 Федерального закона от 12.06.2002 г. №67-ФЗ"</f>
        <v>Поступило в избирательный фонд денежных средств, подпадающих под действие ч.2, 4, 8 ст.71 Федерального закона от 22.02.2014 г. №20-ФЗ и п.6 ст.58 Федерального закона от 12.06.2002 г. №67-ФЗ</v>
      </c>
      <c r="C17" s="7" t="str">
        <f>"70"</f>
        <v>70</v>
      </c>
      <c r="D17" s="8">
        <v>0</v>
      </c>
      <c r="E17" s="6" t="str">
        <f>""</f>
        <v/>
      </c>
    </row>
    <row r="18" spans="1:5" ht="63.75" x14ac:dyDescent="0.25">
      <c r="A18" s="5" t="s">
        <v>13</v>
      </c>
      <c r="B18" s="6" t="str">
        <f>"Собственные средства политической партии / регионального отделения политической партии / кандидата / средства, выделенные кандидату выдвинувшей его политической партией"</f>
        <v>Собственные средства политической партии / регионального отделения политической партии / кандидата / средства, выделенные кандидату выдвинувшей его политической партией</v>
      </c>
      <c r="C18" s="7" t="str">
        <f>"80"</f>
        <v>80</v>
      </c>
      <c r="D18" s="8">
        <v>0</v>
      </c>
      <c r="E18" s="6" t="str">
        <f>""</f>
        <v/>
      </c>
    </row>
    <row r="19" spans="1:5" x14ac:dyDescent="0.25">
      <c r="A19" s="5" t="s">
        <v>14</v>
      </c>
      <c r="B19" s="6" t="str">
        <f>"Средства гражданина"</f>
        <v>Средства гражданина</v>
      </c>
      <c r="C19" s="7" t="str">
        <f>"90"</f>
        <v>90</v>
      </c>
      <c r="D19" s="8">
        <v>0</v>
      </c>
      <c r="E19" s="6" t="str">
        <f>""</f>
        <v/>
      </c>
    </row>
    <row r="20" spans="1:5" x14ac:dyDescent="0.25">
      <c r="A20" s="5" t="s">
        <v>15</v>
      </c>
      <c r="B20" s="6" t="str">
        <f>"Средства юридического лица"</f>
        <v>Средства юридического лица</v>
      </c>
      <c r="C20" s="7" t="str">
        <f>"100"</f>
        <v>100</v>
      </c>
      <c r="D20" s="8">
        <v>0</v>
      </c>
      <c r="E20" s="6" t="str">
        <f>""</f>
        <v/>
      </c>
    </row>
    <row r="21" spans="1:5" ht="25.5" x14ac:dyDescent="0.25">
      <c r="A21" s="5" t="s">
        <v>16</v>
      </c>
      <c r="B21" s="6" t="str">
        <f>"Возвращено денежных средств из избирательного фонда, всего"</f>
        <v>Возвращено денежных средств из избирательного фонда, всего</v>
      </c>
      <c r="C21" s="7" t="str">
        <f>"110"</f>
        <v>110</v>
      </c>
      <c r="D21" s="8">
        <v>0</v>
      </c>
      <c r="E21" s="6" t="str">
        <f>""</f>
        <v/>
      </c>
    </row>
    <row r="22" spans="1:5" x14ac:dyDescent="0.25">
      <c r="A22" s="5" t="s">
        <v>17</v>
      </c>
      <c r="B22" s="6" t="str">
        <f>"Перечислено в доход федерального бюджета"</f>
        <v>Перечислено в доход федерального бюджета</v>
      </c>
      <c r="C22" s="7" t="str">
        <f>"120"</f>
        <v>120</v>
      </c>
      <c r="D22" s="8">
        <v>0</v>
      </c>
      <c r="E22" s="6" t="str">
        <f>""</f>
        <v/>
      </c>
    </row>
    <row r="23" spans="1:5" ht="25.5" x14ac:dyDescent="0.25">
      <c r="A23" s="5" t="s">
        <v>18</v>
      </c>
      <c r="B23" s="6" t="str">
        <f>"Возвращено денежных средств, поступивших с нарушением установленного порядка"</f>
        <v>Возвращено денежных средств, поступивших с нарушением установленного порядка</v>
      </c>
      <c r="C23" s="7" t="str">
        <f>"130"</f>
        <v>130</v>
      </c>
      <c r="D23" s="8">
        <v>0</v>
      </c>
      <c r="E23" s="6" t="str">
        <f>""</f>
        <v/>
      </c>
    </row>
    <row r="24" spans="1:5" ht="51" x14ac:dyDescent="0.25">
      <c r="A24" s="5" t="s">
        <v>19</v>
      </c>
      <c r="B24" s="6" t="str">
        <f>"Гражданам, которым запрещено осуществлять пожертвования либо не указавшим обязательные сведения в платежном документе"</f>
        <v>Гражданам, которым запрещено осуществлять пожертвования либо не указавшим обязательные сведения в платежном документе</v>
      </c>
      <c r="C24" s="7" t="str">
        <f>"140"</f>
        <v>140</v>
      </c>
      <c r="D24" s="8">
        <v>0</v>
      </c>
      <c r="E24" s="6" t="str">
        <f>""</f>
        <v/>
      </c>
    </row>
    <row r="25" spans="1:5" ht="51" x14ac:dyDescent="0.25">
      <c r="A25" s="5" t="s">
        <v>20</v>
      </c>
      <c r="B25" s="6" t="str">
        <f>"Юридическим лицам, которым запрещено осуществлять пожертвования либо не указавшим обязательные сведения в платежном документе"</f>
        <v>Юридическим лицам, которым запрещено осуществлять пожертвования либо не указавшим обязательные сведения в платежном документе</v>
      </c>
      <c r="C25" s="7" t="str">
        <f>"150"</f>
        <v>150</v>
      </c>
      <c r="D25" s="8">
        <v>0</v>
      </c>
      <c r="E25" s="6" t="str">
        <f>""</f>
        <v/>
      </c>
    </row>
    <row r="26" spans="1:5" ht="25.5" x14ac:dyDescent="0.25">
      <c r="A26" s="5" t="s">
        <v>21</v>
      </c>
      <c r="B26" s="6" t="str">
        <f>"Средств, поступивших с превышением предельного размера"</f>
        <v>Средств, поступивших с превышением предельного размера</v>
      </c>
      <c r="C26" s="7" t="str">
        <f>"160"</f>
        <v>160</v>
      </c>
      <c r="D26" s="8">
        <v>0</v>
      </c>
      <c r="E26" s="6" t="str">
        <f>""</f>
        <v/>
      </c>
    </row>
    <row r="27" spans="1:5" ht="25.5" x14ac:dyDescent="0.25">
      <c r="A27" s="5" t="s">
        <v>22</v>
      </c>
      <c r="B27" s="6" t="str">
        <f>"Возвращено денежных средств, поступивших в установленном порядке"</f>
        <v>Возвращено денежных средств, поступивших в установленном порядке</v>
      </c>
      <c r="C27" s="7" t="str">
        <f>"170"</f>
        <v>170</v>
      </c>
      <c r="D27" s="8">
        <v>0</v>
      </c>
      <c r="E27" s="6" t="str">
        <f>""</f>
        <v/>
      </c>
    </row>
    <row r="28" spans="1:5" x14ac:dyDescent="0.25">
      <c r="A28" s="5" t="s">
        <v>23</v>
      </c>
      <c r="B28" s="6" t="str">
        <f>"Израсходовано средств, всего"</f>
        <v>Израсходовано средств, всего</v>
      </c>
      <c r="C28" s="7" t="str">
        <f>"180"</f>
        <v>180</v>
      </c>
      <c r="D28" s="8">
        <v>896000</v>
      </c>
      <c r="E28" s="6" t="str">
        <f>""</f>
        <v/>
      </c>
    </row>
    <row r="29" spans="1:5" ht="25.5" x14ac:dyDescent="0.25">
      <c r="A29" s="5" t="s">
        <v>24</v>
      </c>
      <c r="B29" s="6" t="str">
        <f>"На организацию сбора подписей избирателей"</f>
        <v>На организацию сбора подписей избирателей</v>
      </c>
      <c r="C29" s="7" t="str">
        <f>"190"</f>
        <v>190</v>
      </c>
      <c r="D29" s="8">
        <v>0</v>
      </c>
      <c r="E29" s="6" t="str">
        <f>""</f>
        <v/>
      </c>
    </row>
    <row r="30" spans="1:5" ht="25.5" x14ac:dyDescent="0.25">
      <c r="A30" s="5" t="s">
        <v>25</v>
      </c>
      <c r="B30" s="6" t="str">
        <f>"Из них на оплату труда лиц, привлекаемых для сбора подписей избирателей"</f>
        <v>Из них на оплату труда лиц, привлекаемых для сбора подписей избирателей</v>
      </c>
      <c r="C30" s="7" t="str">
        <f>"200"</f>
        <v>200</v>
      </c>
      <c r="D30" s="8">
        <v>0</v>
      </c>
      <c r="E30" s="6" t="str">
        <f>""</f>
        <v/>
      </c>
    </row>
    <row r="31" spans="1:5" ht="25.5" x14ac:dyDescent="0.25">
      <c r="A31" s="5" t="s">
        <v>26</v>
      </c>
      <c r="B31" s="6" t="str">
        <f>"На предвыборную агитацию через организации телерадиовещания"</f>
        <v>На предвыборную агитацию через организации телерадиовещания</v>
      </c>
      <c r="C31" s="7" t="str">
        <f>"210"</f>
        <v>210</v>
      </c>
      <c r="D31" s="8">
        <v>587748.5</v>
      </c>
      <c r="E31" s="6" t="str">
        <f>""</f>
        <v/>
      </c>
    </row>
    <row r="32" spans="1:5" ht="25.5" x14ac:dyDescent="0.25">
      <c r="A32" s="5" t="s">
        <v>27</v>
      </c>
      <c r="B32" s="6" t="str">
        <f>"На предвыборную агитацию через редакции периодических печатных изданий"</f>
        <v>На предвыборную агитацию через редакции периодических печатных изданий</v>
      </c>
      <c r="C32" s="7" t="str">
        <f>"220"</f>
        <v>220</v>
      </c>
      <c r="D32" s="8">
        <v>0</v>
      </c>
      <c r="E32" s="6" t="str">
        <f>""</f>
        <v/>
      </c>
    </row>
    <row r="33" spans="1:5" ht="25.5" x14ac:dyDescent="0.25">
      <c r="A33" s="5" t="s">
        <v>28</v>
      </c>
      <c r="B33" s="6" t="str">
        <f>"На выпуск и распространение печатных и иных агитационных материалов"</f>
        <v>На выпуск и распространение печатных и иных агитационных материалов</v>
      </c>
      <c r="C33" s="7" t="str">
        <f>"230"</f>
        <v>230</v>
      </c>
      <c r="D33" s="8">
        <v>274550</v>
      </c>
      <c r="E33" s="6" t="str">
        <f>""</f>
        <v/>
      </c>
    </row>
    <row r="34" spans="1:5" ht="25.5" x14ac:dyDescent="0.25">
      <c r="A34" s="5" t="s">
        <v>29</v>
      </c>
      <c r="B34" s="6" t="str">
        <f>"На проведение публичных массовых мероприятий"</f>
        <v>На проведение публичных массовых мероприятий</v>
      </c>
      <c r="C34" s="7" t="str">
        <f>"240"</f>
        <v>240</v>
      </c>
      <c r="D34" s="8">
        <v>0</v>
      </c>
      <c r="E34" s="6" t="str">
        <f>""</f>
        <v/>
      </c>
    </row>
    <row r="35" spans="1:5" ht="25.5" x14ac:dyDescent="0.25">
      <c r="A35" s="5" t="s">
        <v>30</v>
      </c>
      <c r="B35" s="6" t="str">
        <f>"На оплату работ (услуг) информационного и консультационного характера"</f>
        <v>На оплату работ (услуг) информационного и консультационного характера</v>
      </c>
      <c r="C35" s="7" t="str">
        <f>"250"</f>
        <v>250</v>
      </c>
      <c r="D35" s="8">
        <v>32091.5</v>
      </c>
      <c r="E35" s="6" t="str">
        <f>""</f>
        <v/>
      </c>
    </row>
    <row r="36" spans="1:5" ht="38.25" x14ac:dyDescent="0.25">
      <c r="A36" s="5" t="s">
        <v>31</v>
      </c>
      <c r="B36" s="6" t="str">
        <f>"На оплату других работ (услуг), выполненных (оказанных) юридическими лицами или гражданами РФ по договорам"</f>
        <v>На оплату других работ (услуг), выполненных (оказанных) юридическими лицами или гражданами РФ по договорам</v>
      </c>
      <c r="C36" s="7" t="str">
        <f>"260"</f>
        <v>260</v>
      </c>
      <c r="D36" s="8">
        <v>0</v>
      </c>
      <c r="E36" s="6" t="str">
        <f>""</f>
        <v/>
      </c>
    </row>
    <row r="37" spans="1:5" ht="38.25" x14ac:dyDescent="0.25">
      <c r="A37" s="5" t="s">
        <v>32</v>
      </c>
      <c r="B37" s="6" t="str">
        <f>"На оплату иных расходов, непосредственно связанных с проведением избирательной кампании"</f>
        <v>На оплату иных расходов, непосредственно связанных с проведением избирательной кампании</v>
      </c>
      <c r="C37" s="7" t="str">
        <f>"270"</f>
        <v>270</v>
      </c>
      <c r="D37" s="8">
        <v>1610</v>
      </c>
      <c r="E37" s="6" t="str">
        <f>""</f>
        <v/>
      </c>
    </row>
    <row r="38" spans="1:5" ht="51" x14ac:dyDescent="0.25">
      <c r="A38" s="5" t="s">
        <v>33</v>
      </c>
      <c r="B38" s="6" t="str">
        <f>"Распределено неизрасходованного остатка средств фонда пропорционально перечисленным в избирательный фонд денежным средствам"</f>
        <v>Распределено неизрасходованного остатка средств фонда пропорционально перечисленным в избирательный фонд денежным средствам</v>
      </c>
      <c r="C38" s="7" t="str">
        <f>"280"</f>
        <v>280</v>
      </c>
      <c r="D38" s="8">
        <v>0</v>
      </c>
      <c r="E38" s="6" t="str">
        <f>""</f>
        <v/>
      </c>
    </row>
    <row r="39" spans="1:5" ht="25.5" x14ac:dyDescent="0.25">
      <c r="A39" s="5" t="s">
        <v>34</v>
      </c>
      <c r="B39" s="6" t="str">
        <f>"Остаток средств фонда на дату сдачи отчета (заверяется банковской справкой)"</f>
        <v>Остаток средств фонда на дату сдачи отчета (заверяется банковской справкой)</v>
      </c>
      <c r="C39" s="7" t="str">
        <f>"290"</f>
        <v>290</v>
      </c>
      <c r="D39" s="8">
        <v>0</v>
      </c>
      <c r="E39" s="6" t="str">
        <f>""</f>
        <v/>
      </c>
    </row>
    <row r="42" spans="1:5" x14ac:dyDescent="0.25">
      <c r="A42" s="9" t="s">
        <v>35</v>
      </c>
      <c r="B42" s="13" t="s">
        <v>37</v>
      </c>
      <c r="C42" s="13"/>
      <c r="D42" s="13"/>
      <c r="E42" s="13"/>
    </row>
    <row r="43" spans="1:5" ht="30" customHeight="1" x14ac:dyDescent="0.25">
      <c r="A43" s="10" t="s">
        <v>36</v>
      </c>
      <c r="B43" s="14" t="s">
        <v>38</v>
      </c>
      <c r="C43" s="14"/>
      <c r="D43" s="14"/>
      <c r="E43" s="14"/>
    </row>
  </sheetData>
  <mergeCells count="11">
    <mergeCell ref="A10:B10"/>
    <mergeCell ref="B42:E42"/>
    <mergeCell ref="B43:E43"/>
    <mergeCell ref="A2:E2"/>
    <mergeCell ref="A3:E3"/>
    <mergeCell ref="A4:E4"/>
    <mergeCell ref="A5:E5"/>
    <mergeCell ref="A8:B8"/>
    <mergeCell ref="C8:C9"/>
    <mergeCell ref="D8:D9"/>
    <mergeCell ref="E8:E9"/>
  </mergeCells>
  <pageMargins left="0.34722222222222221" right="0.1388888888888889" top="0.1388888888888889" bottom="0.1388888888888889" header="0.3" footer="0.3"/>
  <pageSetup paperSize="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ВПГТИК</cp:lastModifiedBy>
  <dcterms:created xsi:type="dcterms:W3CDTF">2016-10-28T13:33:31Z</dcterms:created>
  <dcterms:modified xsi:type="dcterms:W3CDTF">2016-11-06T23:56:15Z</dcterms:modified>
</cp:coreProperties>
</file>