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75" windowWidth="17100" windowHeight="8835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B48" i="1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  <c r="A7"/>
</calcChain>
</file>

<file path=xl/sharedStrings.xml><?xml version="1.0" encoding="utf-8"?>
<sst xmlns="http://schemas.openxmlformats.org/spreadsheetml/2006/main" count="47" uniqueCount="39">
  <si>
    <t>Отчет № 9. 19.11.2021 9:31:38</t>
  </si>
  <si>
    <t>Сведения о поступлении и расходовании средств избирательных фондов кандидатов (кросс-таблица на основании итоговых финансовых отчетов)
 </t>
  </si>
  <si>
    <t>Выборы депутатов Думы Талицкого городского округа седьмого созыва</t>
  </si>
  <si>
    <t>Талицкая районная территориальная избирательная комиссия</t>
  </si>
  <si>
    <t>По состоянию на 28.10.2021</t>
  </si>
  <si>
    <t>В руб.</t>
  </si>
  <si>
    <t>1</t>
  </si>
  <si>
    <t/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</si>
  <si>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</si>
  <si>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</si>
  <si>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</si>
  <si>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</si>
  <si>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</si>
  <si>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</si>
  <si>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</si>
  <si>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</si>
  <si>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</si>
  <si>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1.2.4</t>
  </si>
  <si>
    <t>2</t>
  </si>
  <si>
    <t>2.1</t>
  </si>
  <si>
    <t>2.2</t>
  </si>
  <si>
    <t>2.2.1</t>
  </si>
  <si>
    <t>2.2.2</t>
  </si>
  <si>
    <t>2.2.3</t>
  </si>
  <si>
    <t>2.3</t>
  </si>
  <si>
    <t>3</t>
  </si>
  <si>
    <t>3.1</t>
  </si>
  <si>
    <t>3.1.1</t>
  </si>
  <si>
    <t>3.1.2</t>
  </si>
  <si>
    <t>3.2</t>
  </si>
  <si>
    <t>3.3</t>
  </si>
  <si>
    <t>3.4</t>
  </si>
  <si>
    <t>3.5</t>
  </si>
  <si>
    <t>3.6</t>
  </si>
  <si>
    <t>3.7</t>
  </si>
  <si>
    <t>3.8</t>
  </si>
  <si>
    <t>3.9</t>
  </si>
  <si>
    <t>4</t>
  </si>
  <si>
    <t>4.1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</si>
</sst>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right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right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textRotation="90"/>
    </xf>
    <xf numFmtId="0" fontId="5" fillId="3" borderId="1" xfId="0" applyNumberFormat="1" applyFont="1" applyFill="1" applyBorder="1" applyAlignment="1">
      <alignment horizontal="center" vertical="center" textRotation="90" wrapText="1"/>
    </xf>
    <xf numFmtId="0" fontId="4" fillId="3" borderId="1" xfId="0" applyNumberFormat="1" applyFont="1" applyFill="1" applyBorder="1" applyAlignment="1">
      <alignment horizontal="center" vertical="center" textRotation="90" wrapText="1"/>
    </xf>
    <xf numFmtId="0" fontId="0" fillId="0" borderId="0" xfId="0" quotePrefix="1" applyAlignment="1"/>
    <xf numFmtId="0" fontId="5" fillId="3" borderId="1" xfId="0" quotePrefix="1" applyNumberFormat="1" applyFont="1" applyFill="1" applyBorder="1" applyAlignment="1">
      <alignment horizontal="center" vertical="center" wrapText="1"/>
    </xf>
    <xf numFmtId="0" fontId="4" fillId="2" borderId="1" xfId="0" quotePrefix="1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V49"/>
  <sheetViews>
    <sheetView tabSelected="1" workbookViewId="0"/>
  </sheetViews>
  <sheetFormatPr defaultRowHeight="15"/>
  <cols>
    <col min="1" max="1" width="8.140625" customWidth="1"/>
    <col min="2" max="2" width="13.7109375" customWidth="1"/>
    <col min="3" max="3" width="4.7109375" customWidth="1"/>
    <col min="4" max="47" width="13.7109375" customWidth="1"/>
    <col min="48" max="48" width="9.140625" customWidth="1"/>
  </cols>
  <sheetData>
    <row r="1" spans="1:48" ht="15" customHeight="1">
      <c r="AU1" s="1" t="s">
        <v>0</v>
      </c>
    </row>
    <row r="2" spans="1:48" ht="121.15" customHeight="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8" ht="15.7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48" ht="15.7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</row>
    <row r="5" spans="1:48">
      <c r="AU5" s="4" t="s">
        <v>4</v>
      </c>
    </row>
    <row r="6" spans="1:48">
      <c r="AU6" s="4" t="s">
        <v>5</v>
      </c>
    </row>
    <row r="7" spans="1:48" ht="137.25" customHeight="1">
      <c r="A7" s="5" t="str">
        <f>"№ строки"</f>
        <v>№ строки</v>
      </c>
      <c r="B7" s="6" t="str">
        <f>"Строка финансового отчета"</f>
        <v>Строка финансового отчета</v>
      </c>
      <c r="C7" s="8" t="str">
        <f>"Шифр строки"</f>
        <v>Шифр строки</v>
      </c>
      <c r="D7" s="8" t="str">
        <f>"Итого по всем избирательным объединениям, кандидатам"</f>
        <v>Итого по всем избирательным объединениям, кандидатам</v>
      </c>
      <c r="E7" s="9" t="str">
        <f>"Васильева Светлана Николаевна"</f>
        <v>Васильева Светлана Николаевна</v>
      </c>
      <c r="F7" s="9" t="str">
        <f>"Забанных Елена Геннадьевна"</f>
        <v>Забанных Елена Геннадьевна</v>
      </c>
      <c r="G7" s="9" t="str">
        <f>"Завьялова Наталья Александровна"</f>
        <v>Завьялова Наталья Александровна</v>
      </c>
      <c r="H7" s="9" t="str">
        <f>"Ильиных Игорь Степанович"</f>
        <v>Ильиных Игорь Степанович</v>
      </c>
      <c r="I7" s="9" t="str">
        <f>"Михнова Светлана Александровна"</f>
        <v>Михнова Светлана Александровна</v>
      </c>
      <c r="J7" s="9" t="str">
        <f>"Москвина Светлана Александровна"</f>
        <v>Москвина Светлана Александровна</v>
      </c>
      <c r="K7" s="9" t="str">
        <f>"Николаев Сергей Анатольевич"</f>
        <v>Николаев Сергей Анатольевич</v>
      </c>
      <c r="L7" s="9" t="str">
        <f>"Яровиков Андрей Анатольевич"</f>
        <v>Яровиков Андрей Анатольевич</v>
      </c>
      <c r="M7" s="9" t="str">
        <f>"Избирательный округ (Округ №1 (№ 1)), всего"</f>
        <v>Избирательный округ (Округ №1 (№ 1)), всего</v>
      </c>
      <c r="N7" s="9" t="str">
        <f>"Еремеев Никита Олегович"</f>
        <v>Еремеев Никита Олегович</v>
      </c>
      <c r="O7" s="9" t="str">
        <f>"Орехова Елена Анатольевна"</f>
        <v>Орехова Елена Анатольевна</v>
      </c>
      <c r="P7" s="9" t="str">
        <f>"Смолина Ольга Олеговна"</f>
        <v>Смолина Ольга Олеговна</v>
      </c>
      <c r="Q7" s="9" t="str">
        <f>"Фалов Евгений Евгеньевич"</f>
        <v>Фалов Евгений Евгеньевич</v>
      </c>
      <c r="R7" s="9" t="str">
        <f>"Чапаев Виктор Васильевич"</f>
        <v>Чапаев Виктор Васильевич</v>
      </c>
      <c r="S7" s="9" t="str">
        <f>"Избирательный округ (Округ №2 (№ 2)), всего"</f>
        <v>Избирательный округ (Округ №2 (№ 2)), всего</v>
      </c>
      <c r="T7" s="9" t="str">
        <f>"Березина Юлия Викторовна"</f>
        <v>Березина Юлия Викторовна</v>
      </c>
      <c r="U7" s="9" t="str">
        <f>"Гапонов Никита Витальевич"</f>
        <v>Гапонов Никита Витальевич</v>
      </c>
      <c r="V7" s="9" t="str">
        <f>"Кузенкова Евгения Николаевна"</f>
        <v>Кузенкова Евгения Николаевна</v>
      </c>
      <c r="W7" s="9" t="str">
        <f>"Кузнецова Елена Александровна"</f>
        <v>Кузнецова Елена Александровна</v>
      </c>
      <c r="X7" s="9" t="str">
        <f>"Мелехов Андрей Сергеевич"</f>
        <v>Мелехов Андрей Сергеевич</v>
      </c>
      <c r="Y7" s="9" t="str">
        <f>"Палицына Наталья Геннадьевна"</f>
        <v>Палицына Наталья Геннадьевна</v>
      </c>
      <c r="Z7" s="9" t="str">
        <f>"Спиридонова Наталья Николаевна"</f>
        <v>Спиридонова Наталья Николаевна</v>
      </c>
      <c r="AA7" s="9" t="str">
        <f>"Толкачев Александр Викторович"</f>
        <v>Толкачев Александр Викторович</v>
      </c>
      <c r="AB7" s="9" t="str">
        <f>"Шакерова Валентина Александровна"</f>
        <v>Шакерова Валентина Александровна</v>
      </c>
      <c r="AC7" s="9" t="str">
        <f>"Избирательный округ (Округ №3 (№ 3)), всего"</f>
        <v>Избирательный округ (Округ №3 (№ 3)), всего</v>
      </c>
      <c r="AD7" s="9" t="str">
        <f>"Берсенева Наталья Александровна"</f>
        <v>Берсенева Наталья Александровна</v>
      </c>
      <c r="AE7" s="9" t="str">
        <f>"Гомзикова Юлия Васильевна"</f>
        <v>Гомзикова Юлия Васильевна</v>
      </c>
      <c r="AF7" s="9" t="str">
        <f>"Гусейнов Эльшат Масимович"</f>
        <v>Гусейнов Эльшат Масимович</v>
      </c>
      <c r="AG7" s="9" t="str">
        <f>"Демьянов Игорь Егорович"</f>
        <v>Демьянов Игорь Егорович</v>
      </c>
      <c r="AH7" s="9" t="str">
        <f>"Земеров Алексей Сергеевич"</f>
        <v>Земеров Алексей Сергеевич</v>
      </c>
      <c r="AI7" s="9" t="str">
        <f>"Ощукова Галина Николаевна"</f>
        <v>Ощукова Галина Николаевна</v>
      </c>
      <c r="AJ7" s="9" t="str">
        <f>"Труфанов Андрей Борисович"</f>
        <v>Труфанов Андрей Борисович</v>
      </c>
      <c r="AK7" s="9" t="str">
        <f>"Чурманов Михаил Витальевич"</f>
        <v>Чурманов Михаил Витальевич</v>
      </c>
      <c r="AL7" s="9" t="str">
        <f>"Избирательный округ (Округ №4 (№ 4)), всего"</f>
        <v>Избирательный округ (Округ №4 (№ 4)), всего</v>
      </c>
      <c r="AM7" s="9" t="str">
        <f>"Арутюнян Амазасп Ишханович"</f>
        <v>Арутюнян Амазасп Ишханович</v>
      </c>
      <c r="AN7" s="9" t="str">
        <f>"Гимгин Сергей Владимирович"</f>
        <v>Гимгин Сергей Владимирович</v>
      </c>
      <c r="AO7" s="9" t="str">
        <f>"Глазырин Максим Владимирович"</f>
        <v>Глазырин Максим Владимирович</v>
      </c>
      <c r="AP7" s="9" t="str">
        <f>"Калугин Алексей Павлович"</f>
        <v>Калугин Алексей Павлович</v>
      </c>
      <c r="AQ7" s="9" t="str">
        <f>"Куклина Екатерина Андреевна"</f>
        <v>Куклина Екатерина Андреевна</v>
      </c>
      <c r="AR7" s="9" t="str">
        <f>"Москвин Иван Анатольевич"</f>
        <v>Москвин Иван Анатольевич</v>
      </c>
      <c r="AS7" s="9" t="str">
        <f>"Рычков Никита Андреевич"</f>
        <v>Рычков Никита Андреевич</v>
      </c>
      <c r="AT7" s="9" t="str">
        <f>"Соколов Константин Викторович"</f>
        <v>Соколов Константин Викторович</v>
      </c>
      <c r="AU7" s="9" t="str">
        <f>"Избирательный округ (Округ №5 (№ 5)), всего"</f>
        <v>Избирательный округ (Округ №5 (№ 5)), всего</v>
      </c>
    </row>
    <row r="8" spans="1:48">
      <c r="A8" s="11" t="s">
        <v>6</v>
      </c>
      <c r="B8" s="6" t="str">
        <f>"2"</f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6">
        <v>14</v>
      </c>
      <c r="O8" s="6">
        <v>15</v>
      </c>
      <c r="P8" s="6">
        <v>16</v>
      </c>
      <c r="Q8" s="6">
        <v>17</v>
      </c>
      <c r="R8" s="6">
        <v>18</v>
      </c>
      <c r="S8" s="6">
        <v>19</v>
      </c>
      <c r="T8" s="6">
        <v>20</v>
      </c>
      <c r="U8" s="6">
        <v>21</v>
      </c>
      <c r="V8" s="6">
        <v>22</v>
      </c>
      <c r="W8" s="6">
        <v>23</v>
      </c>
      <c r="X8" s="6">
        <v>24</v>
      </c>
      <c r="Y8" s="6">
        <v>25</v>
      </c>
      <c r="Z8" s="6">
        <v>26</v>
      </c>
      <c r="AA8" s="6">
        <v>27</v>
      </c>
      <c r="AB8" s="6">
        <v>28</v>
      </c>
      <c r="AC8" s="6">
        <v>29</v>
      </c>
      <c r="AD8" s="6">
        <v>30</v>
      </c>
      <c r="AE8" s="6">
        <v>31</v>
      </c>
      <c r="AF8" s="6">
        <v>32</v>
      </c>
      <c r="AG8" s="6">
        <v>33</v>
      </c>
      <c r="AH8" s="6">
        <v>34</v>
      </c>
      <c r="AI8" s="6">
        <v>35</v>
      </c>
      <c r="AJ8" s="6">
        <v>36</v>
      </c>
      <c r="AK8" s="6">
        <v>37</v>
      </c>
      <c r="AL8" s="6">
        <v>38</v>
      </c>
      <c r="AM8" s="6">
        <v>39</v>
      </c>
      <c r="AN8" s="6">
        <v>40</v>
      </c>
      <c r="AO8" s="6">
        <v>41</v>
      </c>
      <c r="AP8" s="6">
        <v>42</v>
      </c>
      <c r="AQ8" s="6">
        <v>43</v>
      </c>
      <c r="AR8" s="6">
        <v>44</v>
      </c>
      <c r="AS8" s="6">
        <v>45</v>
      </c>
      <c r="AT8" s="6">
        <v>46</v>
      </c>
      <c r="AU8" s="6">
        <v>47</v>
      </c>
      <c r="AV8" s="7"/>
    </row>
    <row r="9" spans="1:48" ht="75" customHeight="1">
      <c r="A9" s="12" t="s">
        <v>6</v>
      </c>
      <c r="B9" s="13" t="str">
        <f>"Поступило средств в избирательный фонд, всего"</f>
        <v>Поступило средств в избирательный фонд, всего</v>
      </c>
      <c r="C9" s="14">
        <v>1</v>
      </c>
      <c r="D9" s="15">
        <v>120460</v>
      </c>
      <c r="E9" s="15">
        <v>20540</v>
      </c>
      <c r="F9" s="15">
        <v>2000</v>
      </c>
      <c r="G9" s="15">
        <v>2000</v>
      </c>
      <c r="H9" s="15">
        <v>0</v>
      </c>
      <c r="I9" s="15">
        <v>2000</v>
      </c>
      <c r="J9" s="15">
        <v>200</v>
      </c>
      <c r="K9" s="15">
        <v>500</v>
      </c>
      <c r="L9" s="15">
        <v>2000</v>
      </c>
      <c r="M9" s="15">
        <v>29240</v>
      </c>
      <c r="N9" s="15">
        <v>500</v>
      </c>
      <c r="O9" s="15">
        <v>2000</v>
      </c>
      <c r="P9" s="15">
        <v>2000</v>
      </c>
      <c r="Q9" s="15">
        <v>2000</v>
      </c>
      <c r="R9" s="15">
        <v>2000</v>
      </c>
      <c r="S9" s="15">
        <v>8500</v>
      </c>
      <c r="T9" s="15">
        <v>7420</v>
      </c>
      <c r="U9" s="15">
        <v>0</v>
      </c>
      <c r="V9" s="15">
        <v>500</v>
      </c>
      <c r="W9" s="15">
        <v>15000</v>
      </c>
      <c r="X9" s="15">
        <v>2000</v>
      </c>
      <c r="Y9" s="15">
        <v>2000</v>
      </c>
      <c r="Z9" s="15">
        <v>2000</v>
      </c>
      <c r="AA9" s="15">
        <v>0</v>
      </c>
      <c r="AB9" s="15">
        <v>2000</v>
      </c>
      <c r="AC9" s="15">
        <v>30920</v>
      </c>
      <c r="AD9" s="15">
        <v>200</v>
      </c>
      <c r="AE9" s="15">
        <v>2000</v>
      </c>
      <c r="AF9" s="15">
        <v>500</v>
      </c>
      <c r="AG9" s="15">
        <v>200</v>
      </c>
      <c r="AH9" s="15">
        <v>2000</v>
      </c>
      <c r="AI9" s="15">
        <v>2000</v>
      </c>
      <c r="AJ9" s="15">
        <v>200</v>
      </c>
      <c r="AK9" s="15">
        <v>2000</v>
      </c>
      <c r="AL9" s="15">
        <v>9100</v>
      </c>
      <c r="AM9" s="15">
        <v>32000</v>
      </c>
      <c r="AN9" s="15">
        <v>0</v>
      </c>
      <c r="AO9" s="15">
        <v>2000</v>
      </c>
      <c r="AP9" s="15">
        <v>2000</v>
      </c>
      <c r="AQ9" s="15">
        <v>500</v>
      </c>
      <c r="AR9" s="15">
        <v>4200</v>
      </c>
      <c r="AS9" s="15">
        <v>0</v>
      </c>
      <c r="AT9" s="15">
        <v>2000</v>
      </c>
      <c r="AU9" s="15">
        <v>42700</v>
      </c>
      <c r="AV9" s="10"/>
    </row>
    <row r="10" spans="1:48">
      <c r="A10" s="12" t="s">
        <v>7</v>
      </c>
      <c r="B10" s="14" t="str">
        <f>"в том числе"</f>
        <v>в том числе</v>
      </c>
      <c r="C10" s="14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0"/>
    </row>
    <row r="11" spans="1:48" ht="135" customHeight="1">
      <c r="A11" s="12" t="s">
        <v>8</v>
      </c>
      <c r="B11" s="13" t="str">
        <f>"Поступило средств в установленном порядке для формирования избирательного фонда"</f>
        <v>Поступило средств в установленном порядке для формирования избирательного фонда</v>
      </c>
      <c r="C11" s="14">
        <v>2</v>
      </c>
      <c r="D11" s="15">
        <v>120460</v>
      </c>
      <c r="E11" s="15">
        <v>20540</v>
      </c>
      <c r="F11" s="15">
        <v>2000</v>
      </c>
      <c r="G11" s="15">
        <v>2000</v>
      </c>
      <c r="H11" s="15">
        <v>0</v>
      </c>
      <c r="I11" s="15">
        <v>2000</v>
      </c>
      <c r="J11" s="15">
        <v>200</v>
      </c>
      <c r="K11" s="15">
        <v>500</v>
      </c>
      <c r="L11" s="15">
        <v>2000</v>
      </c>
      <c r="M11" s="15">
        <v>29240</v>
      </c>
      <c r="N11" s="15">
        <v>500</v>
      </c>
      <c r="O11" s="15">
        <v>2000</v>
      </c>
      <c r="P11" s="15">
        <v>2000</v>
      </c>
      <c r="Q11" s="15">
        <v>2000</v>
      </c>
      <c r="R11" s="15">
        <v>2000</v>
      </c>
      <c r="S11" s="15">
        <v>8500</v>
      </c>
      <c r="T11" s="15">
        <v>7420</v>
      </c>
      <c r="U11" s="15">
        <v>0</v>
      </c>
      <c r="V11" s="15">
        <v>500</v>
      </c>
      <c r="W11" s="15">
        <v>15000</v>
      </c>
      <c r="X11" s="15">
        <v>2000</v>
      </c>
      <c r="Y11" s="15">
        <v>2000</v>
      </c>
      <c r="Z11" s="15">
        <v>2000</v>
      </c>
      <c r="AA11" s="15">
        <v>0</v>
      </c>
      <c r="AB11" s="15">
        <v>2000</v>
      </c>
      <c r="AC11" s="15">
        <v>30920</v>
      </c>
      <c r="AD11" s="15">
        <v>200</v>
      </c>
      <c r="AE11" s="15">
        <v>2000</v>
      </c>
      <c r="AF11" s="15">
        <v>500</v>
      </c>
      <c r="AG11" s="15">
        <v>200</v>
      </c>
      <c r="AH11" s="15">
        <v>2000</v>
      </c>
      <c r="AI11" s="15">
        <v>2000</v>
      </c>
      <c r="AJ11" s="15">
        <v>200</v>
      </c>
      <c r="AK11" s="15">
        <v>2000</v>
      </c>
      <c r="AL11" s="15">
        <v>9100</v>
      </c>
      <c r="AM11" s="15">
        <v>32000</v>
      </c>
      <c r="AN11" s="15">
        <v>0</v>
      </c>
      <c r="AO11" s="15">
        <v>2000</v>
      </c>
      <c r="AP11" s="15">
        <v>2000</v>
      </c>
      <c r="AQ11" s="15">
        <v>500</v>
      </c>
      <c r="AR11" s="15">
        <v>4200</v>
      </c>
      <c r="AS11" s="15">
        <v>0</v>
      </c>
      <c r="AT11" s="15">
        <v>2000</v>
      </c>
      <c r="AU11" s="15">
        <v>42700</v>
      </c>
      <c r="AV11" s="10"/>
    </row>
    <row r="12" spans="1:48">
      <c r="A12" s="12" t="s">
        <v>7</v>
      </c>
      <c r="B12" s="14" t="str">
        <f>"из них"</f>
        <v>из них</v>
      </c>
      <c r="C12" s="14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0"/>
    </row>
    <row r="13" spans="1:48" ht="45" customHeight="1">
      <c r="A13" s="12" t="s">
        <v>9</v>
      </c>
      <c r="B13" s="13" t="str">
        <f>"Собственные средства кандидата"</f>
        <v>Собственные средства кандидата</v>
      </c>
      <c r="C13" s="14">
        <v>3</v>
      </c>
      <c r="D13" s="15">
        <v>7500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200</v>
      </c>
      <c r="K13" s="15">
        <v>500</v>
      </c>
      <c r="L13" s="15">
        <v>0</v>
      </c>
      <c r="M13" s="15">
        <v>700</v>
      </c>
      <c r="N13" s="15">
        <v>500</v>
      </c>
      <c r="O13" s="15">
        <v>0</v>
      </c>
      <c r="P13" s="15">
        <v>0</v>
      </c>
      <c r="Q13" s="15">
        <v>0</v>
      </c>
      <c r="R13" s="15">
        <v>0</v>
      </c>
      <c r="S13" s="15">
        <v>500</v>
      </c>
      <c r="T13" s="15">
        <v>0</v>
      </c>
      <c r="U13" s="15">
        <v>0</v>
      </c>
      <c r="V13" s="15">
        <v>500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500</v>
      </c>
      <c r="AD13" s="15">
        <v>200</v>
      </c>
      <c r="AE13" s="15">
        <v>0</v>
      </c>
      <c r="AF13" s="15">
        <v>500</v>
      </c>
      <c r="AG13" s="15">
        <v>200</v>
      </c>
      <c r="AH13" s="15">
        <v>0</v>
      </c>
      <c r="AI13" s="15">
        <v>0</v>
      </c>
      <c r="AJ13" s="15">
        <v>200</v>
      </c>
      <c r="AK13" s="15">
        <v>0</v>
      </c>
      <c r="AL13" s="15">
        <v>1100</v>
      </c>
      <c r="AM13" s="15">
        <v>0</v>
      </c>
      <c r="AN13" s="15">
        <v>0</v>
      </c>
      <c r="AO13" s="15">
        <v>0</v>
      </c>
      <c r="AP13" s="15">
        <v>0</v>
      </c>
      <c r="AQ13" s="15">
        <v>500</v>
      </c>
      <c r="AR13" s="15">
        <v>4200</v>
      </c>
      <c r="AS13" s="15">
        <v>0</v>
      </c>
      <c r="AT13" s="15">
        <v>0</v>
      </c>
      <c r="AU13" s="15">
        <v>4700</v>
      </c>
      <c r="AV13" s="10"/>
    </row>
    <row r="14" spans="1:48" ht="135" customHeight="1">
      <c r="A14" s="12" t="s">
        <v>10</v>
      </c>
      <c r="B14" s="13" t="str">
        <f>"Средства, выделенные кандидату выдвинувшим его избирательным объединением"</f>
        <v>Средства, выделенные кандидату выдвинувшим его избирательным объединением</v>
      </c>
      <c r="C14" s="14">
        <v>4</v>
      </c>
      <c r="D14" s="15">
        <v>15000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15000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15000</v>
      </c>
      <c r="AD14" s="15">
        <v>0</v>
      </c>
      <c r="AE14" s="15">
        <v>0</v>
      </c>
      <c r="AF14" s="15">
        <v>0</v>
      </c>
      <c r="AG14" s="15">
        <v>0</v>
      </c>
      <c r="AH14" s="15">
        <v>0</v>
      </c>
      <c r="AI14" s="15">
        <v>0</v>
      </c>
      <c r="AJ14" s="15">
        <v>0</v>
      </c>
      <c r="AK14" s="15">
        <v>0</v>
      </c>
      <c r="AL14" s="15">
        <v>0</v>
      </c>
      <c r="AM14" s="15">
        <v>0</v>
      </c>
      <c r="AN14" s="15">
        <v>0</v>
      </c>
      <c r="AO14" s="15">
        <v>0</v>
      </c>
      <c r="AP14" s="15">
        <v>0</v>
      </c>
      <c r="AQ14" s="15">
        <v>0</v>
      </c>
      <c r="AR14" s="15">
        <v>0</v>
      </c>
      <c r="AS14" s="15">
        <v>0</v>
      </c>
      <c r="AT14" s="15">
        <v>0</v>
      </c>
      <c r="AU14" s="15">
        <v>0</v>
      </c>
      <c r="AV14" s="10"/>
    </row>
    <row r="15" spans="1:48" ht="60" customHeight="1">
      <c r="A15" s="12" t="s">
        <v>11</v>
      </c>
      <c r="B15" s="13" t="str">
        <f>"Добровольные пожертвования граждан"</f>
        <v>Добровольные пожертвования граждан</v>
      </c>
      <c r="C15" s="14">
        <v>5</v>
      </c>
      <c r="D15" s="15">
        <v>40000</v>
      </c>
      <c r="E15" s="15">
        <v>0</v>
      </c>
      <c r="F15" s="15">
        <v>2000</v>
      </c>
      <c r="G15" s="15">
        <v>2000</v>
      </c>
      <c r="H15" s="15">
        <v>0</v>
      </c>
      <c r="I15" s="15">
        <v>2000</v>
      </c>
      <c r="J15" s="15">
        <v>0</v>
      </c>
      <c r="K15" s="15">
        <v>0</v>
      </c>
      <c r="L15" s="15">
        <v>2000</v>
      </c>
      <c r="M15" s="15">
        <v>8000</v>
      </c>
      <c r="N15" s="15">
        <v>0</v>
      </c>
      <c r="O15" s="15">
        <v>2000</v>
      </c>
      <c r="P15" s="15">
        <v>2000</v>
      </c>
      <c r="Q15" s="15">
        <v>2000</v>
      </c>
      <c r="R15" s="15">
        <v>2000</v>
      </c>
      <c r="S15" s="15">
        <v>8000</v>
      </c>
      <c r="T15" s="15">
        <v>0</v>
      </c>
      <c r="U15" s="15">
        <v>0</v>
      </c>
      <c r="V15" s="15">
        <v>0</v>
      </c>
      <c r="W15" s="15">
        <v>0</v>
      </c>
      <c r="X15" s="15">
        <v>2000</v>
      </c>
      <c r="Y15" s="15">
        <v>2000</v>
      </c>
      <c r="Z15" s="15">
        <v>2000</v>
      </c>
      <c r="AA15" s="15">
        <v>0</v>
      </c>
      <c r="AB15" s="15">
        <v>2000</v>
      </c>
      <c r="AC15" s="15">
        <v>8000</v>
      </c>
      <c r="AD15" s="15">
        <v>0</v>
      </c>
      <c r="AE15" s="15">
        <v>2000</v>
      </c>
      <c r="AF15" s="15">
        <v>0</v>
      </c>
      <c r="AG15" s="15">
        <v>0</v>
      </c>
      <c r="AH15" s="15">
        <v>2000</v>
      </c>
      <c r="AI15" s="15">
        <v>2000</v>
      </c>
      <c r="AJ15" s="15">
        <v>0</v>
      </c>
      <c r="AK15" s="15">
        <v>2000</v>
      </c>
      <c r="AL15" s="15">
        <v>8000</v>
      </c>
      <c r="AM15" s="15">
        <v>2000</v>
      </c>
      <c r="AN15" s="15">
        <v>0</v>
      </c>
      <c r="AO15" s="15">
        <v>2000</v>
      </c>
      <c r="AP15" s="15">
        <v>2000</v>
      </c>
      <c r="AQ15" s="15">
        <v>0</v>
      </c>
      <c r="AR15" s="15">
        <v>0</v>
      </c>
      <c r="AS15" s="15">
        <v>0</v>
      </c>
      <c r="AT15" s="15">
        <v>2000</v>
      </c>
      <c r="AU15" s="15">
        <v>8000</v>
      </c>
      <c r="AV15" s="10"/>
    </row>
    <row r="16" spans="1:48" ht="90" customHeight="1">
      <c r="A16" s="12" t="s">
        <v>12</v>
      </c>
      <c r="B16" s="13" t="str">
        <f>"Добровольные пожертвования юридических лиц"</f>
        <v>Добровольные пожертвования юридических лиц</v>
      </c>
      <c r="C16" s="14">
        <v>6</v>
      </c>
      <c r="D16" s="15">
        <v>57960</v>
      </c>
      <c r="E16" s="15">
        <v>20540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20540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5">
        <v>0</v>
      </c>
      <c r="T16" s="15">
        <v>7420</v>
      </c>
      <c r="U16" s="15">
        <v>0</v>
      </c>
      <c r="V16" s="15">
        <v>0</v>
      </c>
      <c r="W16" s="15">
        <v>0</v>
      </c>
      <c r="X16" s="15">
        <v>0</v>
      </c>
      <c r="Y16" s="15">
        <v>0</v>
      </c>
      <c r="Z16" s="15">
        <v>0</v>
      </c>
      <c r="AA16" s="15">
        <v>0</v>
      </c>
      <c r="AB16" s="15">
        <v>0</v>
      </c>
      <c r="AC16" s="15">
        <v>7420</v>
      </c>
      <c r="AD16" s="15">
        <v>0</v>
      </c>
      <c r="AE16" s="15">
        <v>0</v>
      </c>
      <c r="AF16" s="15">
        <v>0</v>
      </c>
      <c r="AG16" s="15">
        <v>0</v>
      </c>
      <c r="AH16" s="15">
        <v>0</v>
      </c>
      <c r="AI16" s="15">
        <v>0</v>
      </c>
      <c r="AJ16" s="15">
        <v>0</v>
      </c>
      <c r="AK16" s="15">
        <v>0</v>
      </c>
      <c r="AL16" s="15">
        <v>0</v>
      </c>
      <c r="AM16" s="15">
        <v>30000</v>
      </c>
      <c r="AN16" s="15">
        <v>0</v>
      </c>
      <c r="AO16" s="15">
        <v>0</v>
      </c>
      <c r="AP16" s="15">
        <v>0</v>
      </c>
      <c r="AQ16" s="15">
        <v>0</v>
      </c>
      <c r="AR16" s="15">
        <v>0</v>
      </c>
      <c r="AS16" s="15">
        <v>0</v>
      </c>
      <c r="AT16" s="15">
        <v>0</v>
      </c>
      <c r="AU16" s="15">
        <v>30000</v>
      </c>
      <c r="AV16" s="10"/>
    </row>
    <row r="17" spans="1:48" ht="195" customHeight="1">
      <c r="A17" s="12" t="s">
        <v>13</v>
      </c>
      <c r="B17" s="13" t="str">
        <f>"Поступило в избирательный фонд денежных средств с нарушением пунктов 6, 8, 9, 10 статьи 73 Избирательного кодекса Свердловской области"</f>
        <v>Поступило в избирательный фонд денежных средств с нарушением пунктов 6, 8, 9, 10 статьи 73 Избирательного кодекса Свердловской области</v>
      </c>
      <c r="C17" s="14">
        <v>7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  <c r="X17" s="15">
        <v>0</v>
      </c>
      <c r="Y17" s="15">
        <v>0</v>
      </c>
      <c r="Z17" s="15">
        <v>0</v>
      </c>
      <c r="AA17" s="15">
        <v>0</v>
      </c>
      <c r="AB17" s="15">
        <v>0</v>
      </c>
      <c r="AC17" s="15">
        <v>0</v>
      </c>
      <c r="AD17" s="15">
        <v>0</v>
      </c>
      <c r="AE17" s="15">
        <v>0</v>
      </c>
      <c r="AF17" s="15">
        <v>0</v>
      </c>
      <c r="AG17" s="15">
        <v>0</v>
      </c>
      <c r="AH17" s="15">
        <v>0</v>
      </c>
      <c r="AI17" s="15">
        <v>0</v>
      </c>
      <c r="AJ17" s="15">
        <v>0</v>
      </c>
      <c r="AK17" s="15">
        <v>0</v>
      </c>
      <c r="AL17" s="15">
        <v>0</v>
      </c>
      <c r="AM17" s="15">
        <v>0</v>
      </c>
      <c r="AN17" s="15">
        <v>0</v>
      </c>
      <c r="AO17" s="15">
        <v>0</v>
      </c>
      <c r="AP17" s="15">
        <v>0</v>
      </c>
      <c r="AQ17" s="15">
        <v>0</v>
      </c>
      <c r="AR17" s="15">
        <v>0</v>
      </c>
      <c r="AS17" s="15">
        <v>0</v>
      </c>
      <c r="AT17" s="15">
        <v>0</v>
      </c>
      <c r="AU17" s="15">
        <v>0</v>
      </c>
      <c r="AV17" s="10"/>
    </row>
    <row r="18" spans="1:48">
      <c r="A18" s="12" t="s">
        <v>7</v>
      </c>
      <c r="B18" s="14" t="str">
        <f>"из них"</f>
        <v>из них</v>
      </c>
      <c r="C18" s="14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0"/>
    </row>
    <row r="19" spans="1:48" ht="45" customHeight="1">
      <c r="A19" s="12" t="s">
        <v>14</v>
      </c>
      <c r="B19" s="13" t="str">
        <f>"Собственные средства кандидата"</f>
        <v>Собственные средства кандидата</v>
      </c>
      <c r="C19" s="14">
        <v>8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5">
        <v>0</v>
      </c>
      <c r="Z19" s="15">
        <v>0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5">
        <v>0</v>
      </c>
      <c r="AG19" s="15">
        <v>0</v>
      </c>
      <c r="AH19" s="15">
        <v>0</v>
      </c>
      <c r="AI19" s="15">
        <v>0</v>
      </c>
      <c r="AJ19" s="15">
        <v>0</v>
      </c>
      <c r="AK19" s="15">
        <v>0</v>
      </c>
      <c r="AL19" s="15">
        <v>0</v>
      </c>
      <c r="AM19" s="15">
        <v>0</v>
      </c>
      <c r="AN19" s="15">
        <v>0</v>
      </c>
      <c r="AO19" s="15">
        <v>0</v>
      </c>
      <c r="AP19" s="15">
        <v>0</v>
      </c>
      <c r="AQ19" s="15">
        <v>0</v>
      </c>
      <c r="AR19" s="15">
        <v>0</v>
      </c>
      <c r="AS19" s="15">
        <v>0</v>
      </c>
      <c r="AT19" s="15">
        <v>0</v>
      </c>
      <c r="AU19" s="15">
        <v>0</v>
      </c>
      <c r="AV19" s="10"/>
    </row>
    <row r="20" spans="1:48" ht="135" customHeight="1">
      <c r="A20" s="12" t="s">
        <v>15</v>
      </c>
      <c r="B20" s="13" t="str">
        <f>"Средства, выделенные кандидату выдвинувшим его избирательным объединением"</f>
        <v>Средства, выделенные кандидату выдвинувшим его избирательным объединением</v>
      </c>
      <c r="C20" s="14">
        <v>9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0</v>
      </c>
      <c r="AJ20" s="15">
        <v>0</v>
      </c>
      <c r="AK20" s="15">
        <v>0</v>
      </c>
      <c r="AL20" s="15">
        <v>0</v>
      </c>
      <c r="AM20" s="15">
        <v>0</v>
      </c>
      <c r="AN20" s="15">
        <v>0</v>
      </c>
      <c r="AO20" s="15">
        <v>0</v>
      </c>
      <c r="AP20" s="15">
        <v>0</v>
      </c>
      <c r="AQ20" s="15">
        <v>0</v>
      </c>
      <c r="AR20" s="15">
        <v>0</v>
      </c>
      <c r="AS20" s="15">
        <v>0</v>
      </c>
      <c r="AT20" s="15">
        <v>0</v>
      </c>
      <c r="AU20" s="15">
        <v>0</v>
      </c>
      <c r="AV20" s="10"/>
    </row>
    <row r="21" spans="1:48" ht="60" customHeight="1">
      <c r="A21" s="12" t="s">
        <v>16</v>
      </c>
      <c r="B21" s="13" t="str">
        <f>"Добровольные пожертвования граждан"</f>
        <v>Добровольные пожертвования граждан</v>
      </c>
      <c r="C21" s="14">
        <v>10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  <c r="X21" s="15">
        <v>0</v>
      </c>
      <c r="Y21" s="15">
        <v>0</v>
      </c>
      <c r="Z21" s="15">
        <v>0</v>
      </c>
      <c r="AA21" s="15">
        <v>0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15">
        <v>0</v>
      </c>
      <c r="AI21" s="15">
        <v>0</v>
      </c>
      <c r="AJ21" s="15">
        <v>0</v>
      </c>
      <c r="AK21" s="15">
        <v>0</v>
      </c>
      <c r="AL21" s="15">
        <v>0</v>
      </c>
      <c r="AM21" s="15">
        <v>0</v>
      </c>
      <c r="AN21" s="15">
        <v>0</v>
      </c>
      <c r="AO21" s="15">
        <v>0</v>
      </c>
      <c r="AP21" s="15">
        <v>0</v>
      </c>
      <c r="AQ21" s="15">
        <v>0</v>
      </c>
      <c r="AR21" s="15">
        <v>0</v>
      </c>
      <c r="AS21" s="15">
        <v>0</v>
      </c>
      <c r="AT21" s="15">
        <v>0</v>
      </c>
      <c r="AU21" s="15">
        <v>0</v>
      </c>
      <c r="AV21" s="10"/>
    </row>
    <row r="22" spans="1:48" ht="90" customHeight="1">
      <c r="A22" s="12" t="s">
        <v>17</v>
      </c>
      <c r="B22" s="13" t="str">
        <f>"Добровольные пожертвования юридических лиц"</f>
        <v>Добровольные пожертвования юридических лиц</v>
      </c>
      <c r="C22" s="14">
        <v>11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5">
        <v>0</v>
      </c>
      <c r="AC22" s="15">
        <v>0</v>
      </c>
      <c r="AD22" s="15">
        <v>0</v>
      </c>
      <c r="AE22" s="15">
        <v>0</v>
      </c>
      <c r="AF22" s="15">
        <v>0</v>
      </c>
      <c r="AG22" s="15">
        <v>0</v>
      </c>
      <c r="AH22" s="15">
        <v>0</v>
      </c>
      <c r="AI22" s="15">
        <v>0</v>
      </c>
      <c r="AJ22" s="15">
        <v>0</v>
      </c>
      <c r="AK22" s="15">
        <v>0</v>
      </c>
      <c r="AL22" s="15">
        <v>0</v>
      </c>
      <c r="AM22" s="15">
        <v>0</v>
      </c>
      <c r="AN22" s="15">
        <v>0</v>
      </c>
      <c r="AO22" s="15">
        <v>0</v>
      </c>
      <c r="AP22" s="15">
        <v>0</v>
      </c>
      <c r="AQ22" s="15">
        <v>0</v>
      </c>
      <c r="AR22" s="15">
        <v>0</v>
      </c>
      <c r="AS22" s="15">
        <v>0</v>
      </c>
      <c r="AT22" s="15">
        <v>0</v>
      </c>
      <c r="AU22" s="15">
        <v>0</v>
      </c>
      <c r="AV22" s="10"/>
    </row>
    <row r="23" spans="1:48" ht="90" customHeight="1">
      <c r="A23" s="12" t="s">
        <v>18</v>
      </c>
      <c r="B23" s="13" t="str">
        <f>"Возвращено денежных средств из избирательного фонда, всего"</f>
        <v>Возвращено денежных средств из избирательного фонда, всего</v>
      </c>
      <c r="C23" s="14">
        <v>12</v>
      </c>
      <c r="D23" s="15">
        <v>2500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100</v>
      </c>
      <c r="L23" s="15">
        <v>0</v>
      </c>
      <c r="M23" s="15">
        <v>100</v>
      </c>
      <c r="N23" s="15">
        <v>100</v>
      </c>
      <c r="O23" s="15">
        <v>0</v>
      </c>
      <c r="P23" s="15">
        <v>0</v>
      </c>
      <c r="Q23" s="15">
        <v>2000</v>
      </c>
      <c r="R23" s="15">
        <v>0</v>
      </c>
      <c r="S23" s="15">
        <v>2100</v>
      </c>
      <c r="T23" s="15">
        <v>0</v>
      </c>
      <c r="U23" s="15">
        <v>0</v>
      </c>
      <c r="V23" s="15">
        <v>100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5">
        <v>0</v>
      </c>
      <c r="AC23" s="15">
        <v>100</v>
      </c>
      <c r="AD23" s="15">
        <v>0</v>
      </c>
      <c r="AE23" s="15">
        <v>0</v>
      </c>
      <c r="AF23" s="15">
        <v>100</v>
      </c>
      <c r="AG23" s="15">
        <v>0</v>
      </c>
      <c r="AH23" s="15">
        <v>0</v>
      </c>
      <c r="AI23" s="15">
        <v>0</v>
      </c>
      <c r="AJ23" s="15">
        <v>0</v>
      </c>
      <c r="AK23" s="15">
        <v>0</v>
      </c>
      <c r="AL23" s="15">
        <v>100</v>
      </c>
      <c r="AM23" s="15">
        <v>0</v>
      </c>
      <c r="AN23" s="15">
        <v>0</v>
      </c>
      <c r="AO23" s="15">
        <v>0</v>
      </c>
      <c r="AP23" s="15">
        <v>0</v>
      </c>
      <c r="AQ23" s="15">
        <v>100</v>
      </c>
      <c r="AR23" s="15">
        <v>0</v>
      </c>
      <c r="AS23" s="15">
        <v>0</v>
      </c>
      <c r="AT23" s="15">
        <v>0</v>
      </c>
      <c r="AU23" s="15">
        <v>100</v>
      </c>
      <c r="AV23" s="10"/>
    </row>
    <row r="24" spans="1:48">
      <c r="A24" s="12" t="s">
        <v>7</v>
      </c>
      <c r="B24" s="14" t="str">
        <f>"из них"</f>
        <v>из них</v>
      </c>
      <c r="C24" s="14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0"/>
    </row>
    <row r="25" spans="1:48" ht="60" customHeight="1">
      <c r="A25" s="12" t="s">
        <v>19</v>
      </c>
      <c r="B25" s="13" t="str">
        <f>"Перечислено в доход областного бюджета"</f>
        <v>Перечислено в доход областного бюджета</v>
      </c>
      <c r="C25" s="14">
        <v>13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5">
        <v>0</v>
      </c>
      <c r="AA25" s="15">
        <v>0</v>
      </c>
      <c r="AB25" s="15">
        <v>0</v>
      </c>
      <c r="AC25" s="15">
        <v>0</v>
      </c>
      <c r="AD25" s="15">
        <v>0</v>
      </c>
      <c r="AE25" s="15">
        <v>0</v>
      </c>
      <c r="AF25" s="15">
        <v>0</v>
      </c>
      <c r="AG25" s="15">
        <v>0</v>
      </c>
      <c r="AH25" s="15">
        <v>0</v>
      </c>
      <c r="AI25" s="15">
        <v>0</v>
      </c>
      <c r="AJ25" s="15">
        <v>0</v>
      </c>
      <c r="AK25" s="15">
        <v>0</v>
      </c>
      <c r="AL25" s="15">
        <v>0</v>
      </c>
      <c r="AM25" s="15">
        <v>0</v>
      </c>
      <c r="AN25" s="15">
        <v>0</v>
      </c>
      <c r="AO25" s="15">
        <v>0</v>
      </c>
      <c r="AP25" s="15">
        <v>0</v>
      </c>
      <c r="AQ25" s="15">
        <v>0</v>
      </c>
      <c r="AR25" s="15">
        <v>0</v>
      </c>
      <c r="AS25" s="15">
        <v>0</v>
      </c>
      <c r="AT25" s="15">
        <v>0</v>
      </c>
      <c r="AU25" s="15">
        <v>0</v>
      </c>
      <c r="AV25" s="10"/>
    </row>
    <row r="26" spans="1:48" ht="120" customHeight="1">
      <c r="A26" s="12" t="s">
        <v>20</v>
      </c>
      <c r="B26" s="13" t="str">
        <f>"Возвращено денежных средств, поступивших с нарушением установленного порядка"</f>
        <v>Возвращено денежных средств, поступивших с нарушением установленного порядка</v>
      </c>
      <c r="C26" s="14">
        <v>14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5">
        <v>0</v>
      </c>
      <c r="AA26" s="15">
        <v>0</v>
      </c>
      <c r="AB26" s="15">
        <v>0</v>
      </c>
      <c r="AC26" s="15">
        <v>0</v>
      </c>
      <c r="AD26" s="15">
        <v>0</v>
      </c>
      <c r="AE26" s="15">
        <v>0</v>
      </c>
      <c r="AF26" s="15">
        <v>0</v>
      </c>
      <c r="AG26" s="15">
        <v>0</v>
      </c>
      <c r="AH26" s="15">
        <v>0</v>
      </c>
      <c r="AI26" s="15">
        <v>0</v>
      </c>
      <c r="AJ26" s="15">
        <v>0</v>
      </c>
      <c r="AK26" s="15">
        <v>0</v>
      </c>
      <c r="AL26" s="15">
        <v>0</v>
      </c>
      <c r="AM26" s="15">
        <v>0</v>
      </c>
      <c r="AN26" s="15">
        <v>0</v>
      </c>
      <c r="AO26" s="15">
        <v>0</v>
      </c>
      <c r="AP26" s="15">
        <v>0</v>
      </c>
      <c r="AQ26" s="15">
        <v>0</v>
      </c>
      <c r="AR26" s="15">
        <v>0</v>
      </c>
      <c r="AS26" s="15">
        <v>0</v>
      </c>
      <c r="AT26" s="15">
        <v>0</v>
      </c>
      <c r="AU26" s="15">
        <v>0</v>
      </c>
      <c r="AV26" s="10"/>
    </row>
    <row r="27" spans="1:48">
      <c r="A27" s="12" t="s">
        <v>7</v>
      </c>
      <c r="B27" s="14" t="str">
        <f>"из них"</f>
        <v>из них</v>
      </c>
      <c r="C27" s="14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0"/>
    </row>
    <row r="28" spans="1:48" ht="180" customHeight="1">
      <c r="A28" s="12" t="s">
        <v>21</v>
      </c>
      <c r="B28" s="13" t="str">
        <f>"Гражданам, которым запрещено осуществлять пожертвования либо не указавшим обязательные сведения в платежном документе"</f>
        <v>Гражданам, которым запрещено осуществлять пожертвования либо не указавшим обязательные сведения в платежном документе</v>
      </c>
      <c r="C28" s="14">
        <v>15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5">
        <v>0</v>
      </c>
      <c r="AA28" s="15">
        <v>0</v>
      </c>
      <c r="AB28" s="15">
        <v>0</v>
      </c>
      <c r="AC28" s="15">
        <v>0</v>
      </c>
      <c r="AD28" s="15">
        <v>0</v>
      </c>
      <c r="AE28" s="15">
        <v>0</v>
      </c>
      <c r="AF28" s="15">
        <v>0</v>
      </c>
      <c r="AG28" s="15">
        <v>0</v>
      </c>
      <c r="AH28" s="15">
        <v>0</v>
      </c>
      <c r="AI28" s="15">
        <v>0</v>
      </c>
      <c r="AJ28" s="15">
        <v>0</v>
      </c>
      <c r="AK28" s="15">
        <v>0</v>
      </c>
      <c r="AL28" s="15">
        <v>0</v>
      </c>
      <c r="AM28" s="15">
        <v>0</v>
      </c>
      <c r="AN28" s="15">
        <v>0</v>
      </c>
      <c r="AO28" s="15">
        <v>0</v>
      </c>
      <c r="AP28" s="15">
        <v>0</v>
      </c>
      <c r="AQ28" s="15">
        <v>0</v>
      </c>
      <c r="AR28" s="15">
        <v>0</v>
      </c>
      <c r="AS28" s="15">
        <v>0</v>
      </c>
      <c r="AT28" s="15">
        <v>0</v>
      </c>
      <c r="AU28" s="15">
        <v>0</v>
      </c>
      <c r="AV28" s="10"/>
    </row>
    <row r="29" spans="1:48" ht="195" customHeight="1">
      <c r="A29" s="12" t="s">
        <v>22</v>
      </c>
      <c r="B29" s="13" t="str">
        <f>"Юридическим лицам, которым запрещено осуществлять пожертвования либо не указавшим обязательные сведения в платежном документе"</f>
        <v>Юридическим лицам, которым запрещено осуществлять пожертвования либо не указавшим обязательные сведения в платежном документе</v>
      </c>
      <c r="C29" s="14">
        <v>16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5">
        <v>0</v>
      </c>
      <c r="AA29" s="15">
        <v>0</v>
      </c>
      <c r="AB29" s="15">
        <v>0</v>
      </c>
      <c r="AC29" s="15">
        <v>0</v>
      </c>
      <c r="AD29" s="15">
        <v>0</v>
      </c>
      <c r="AE29" s="15">
        <v>0</v>
      </c>
      <c r="AF29" s="15">
        <v>0</v>
      </c>
      <c r="AG29" s="15">
        <v>0</v>
      </c>
      <c r="AH29" s="15">
        <v>0</v>
      </c>
      <c r="AI29" s="15">
        <v>0</v>
      </c>
      <c r="AJ29" s="15">
        <v>0</v>
      </c>
      <c r="AK29" s="15">
        <v>0</v>
      </c>
      <c r="AL29" s="15">
        <v>0</v>
      </c>
      <c r="AM29" s="15">
        <v>0</v>
      </c>
      <c r="AN29" s="15">
        <v>0</v>
      </c>
      <c r="AO29" s="15">
        <v>0</v>
      </c>
      <c r="AP29" s="15">
        <v>0</v>
      </c>
      <c r="AQ29" s="15">
        <v>0</v>
      </c>
      <c r="AR29" s="15">
        <v>0</v>
      </c>
      <c r="AS29" s="15">
        <v>0</v>
      </c>
      <c r="AT29" s="15">
        <v>0</v>
      </c>
      <c r="AU29" s="15">
        <v>0</v>
      </c>
      <c r="AV29" s="10"/>
    </row>
    <row r="30" spans="1:48" ht="105" customHeight="1">
      <c r="A30" s="12" t="s">
        <v>23</v>
      </c>
      <c r="B30" s="13" t="str">
        <f>"Средств, поступивших с превышением предельного размера"</f>
        <v>Средств, поступивших с превышением предельного размера</v>
      </c>
      <c r="C30" s="14">
        <v>17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>
        <v>0</v>
      </c>
      <c r="T30" s="15">
        <v>0</v>
      </c>
      <c r="U30" s="15">
        <v>0</v>
      </c>
      <c r="V30" s="15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5">
        <v>0</v>
      </c>
      <c r="AC30" s="15">
        <v>0</v>
      </c>
      <c r="AD30" s="15">
        <v>0</v>
      </c>
      <c r="AE30" s="15">
        <v>0</v>
      </c>
      <c r="AF30" s="15">
        <v>0</v>
      </c>
      <c r="AG30" s="15">
        <v>0</v>
      </c>
      <c r="AH30" s="15">
        <v>0</v>
      </c>
      <c r="AI30" s="15">
        <v>0</v>
      </c>
      <c r="AJ30" s="15">
        <v>0</v>
      </c>
      <c r="AK30" s="15">
        <v>0</v>
      </c>
      <c r="AL30" s="15">
        <v>0</v>
      </c>
      <c r="AM30" s="15">
        <v>0</v>
      </c>
      <c r="AN30" s="15">
        <v>0</v>
      </c>
      <c r="AO30" s="15">
        <v>0</v>
      </c>
      <c r="AP30" s="15">
        <v>0</v>
      </c>
      <c r="AQ30" s="15">
        <v>0</v>
      </c>
      <c r="AR30" s="15">
        <v>0</v>
      </c>
      <c r="AS30" s="15">
        <v>0</v>
      </c>
      <c r="AT30" s="15">
        <v>0</v>
      </c>
      <c r="AU30" s="15">
        <v>0</v>
      </c>
      <c r="AV30" s="10"/>
    </row>
    <row r="31" spans="1:48" ht="105" customHeight="1">
      <c r="A31" s="12" t="s">
        <v>24</v>
      </c>
      <c r="B31" s="13" t="str">
        <f>"Возвращено денежных средств, поступивших в установленном порядке"</f>
        <v>Возвращено денежных средств, поступивших в установленном порядке</v>
      </c>
      <c r="C31" s="14">
        <v>18</v>
      </c>
      <c r="D31" s="15">
        <v>2500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100</v>
      </c>
      <c r="L31" s="15">
        <v>0</v>
      </c>
      <c r="M31" s="15">
        <v>100</v>
      </c>
      <c r="N31" s="15">
        <v>100</v>
      </c>
      <c r="O31" s="15">
        <v>0</v>
      </c>
      <c r="P31" s="15">
        <v>0</v>
      </c>
      <c r="Q31" s="15">
        <v>2000</v>
      </c>
      <c r="R31" s="15">
        <v>0</v>
      </c>
      <c r="S31" s="15">
        <v>2100</v>
      </c>
      <c r="T31" s="15">
        <v>0</v>
      </c>
      <c r="U31" s="15">
        <v>0</v>
      </c>
      <c r="V31" s="15">
        <v>100</v>
      </c>
      <c r="W31" s="15">
        <v>0</v>
      </c>
      <c r="X31" s="15">
        <v>0</v>
      </c>
      <c r="Y31" s="15">
        <v>0</v>
      </c>
      <c r="Z31" s="15">
        <v>0</v>
      </c>
      <c r="AA31" s="15">
        <v>0</v>
      </c>
      <c r="AB31" s="15">
        <v>0</v>
      </c>
      <c r="AC31" s="15">
        <v>100</v>
      </c>
      <c r="AD31" s="15">
        <v>0</v>
      </c>
      <c r="AE31" s="15">
        <v>0</v>
      </c>
      <c r="AF31" s="15">
        <v>100</v>
      </c>
      <c r="AG31" s="15">
        <v>0</v>
      </c>
      <c r="AH31" s="15">
        <v>0</v>
      </c>
      <c r="AI31" s="15">
        <v>0</v>
      </c>
      <c r="AJ31" s="15">
        <v>0</v>
      </c>
      <c r="AK31" s="15">
        <v>0</v>
      </c>
      <c r="AL31" s="15">
        <v>100</v>
      </c>
      <c r="AM31" s="15">
        <v>0</v>
      </c>
      <c r="AN31" s="15">
        <v>0</v>
      </c>
      <c r="AO31" s="15">
        <v>0</v>
      </c>
      <c r="AP31" s="15">
        <v>0</v>
      </c>
      <c r="AQ31" s="15">
        <v>100</v>
      </c>
      <c r="AR31" s="15">
        <v>0</v>
      </c>
      <c r="AS31" s="15">
        <v>0</v>
      </c>
      <c r="AT31" s="15">
        <v>0</v>
      </c>
      <c r="AU31" s="15">
        <v>100</v>
      </c>
      <c r="AV31" s="10"/>
    </row>
    <row r="32" spans="1:48" ht="45" customHeight="1">
      <c r="A32" s="12" t="s">
        <v>25</v>
      </c>
      <c r="B32" s="13" t="str">
        <f>"Израсходовано средств, всего"</f>
        <v>Израсходовано средств, всего</v>
      </c>
      <c r="C32" s="14">
        <v>19</v>
      </c>
      <c r="D32" s="15">
        <v>76880</v>
      </c>
      <c r="E32" s="15">
        <v>20540</v>
      </c>
      <c r="F32" s="15">
        <v>2000</v>
      </c>
      <c r="G32" s="15">
        <v>2000</v>
      </c>
      <c r="H32" s="15">
        <v>0</v>
      </c>
      <c r="I32" s="15">
        <v>2000</v>
      </c>
      <c r="J32" s="15">
        <v>200</v>
      </c>
      <c r="K32" s="15">
        <v>400</v>
      </c>
      <c r="L32" s="15">
        <v>2000</v>
      </c>
      <c r="M32" s="15">
        <v>29140</v>
      </c>
      <c r="N32" s="15">
        <v>400</v>
      </c>
      <c r="O32" s="15">
        <v>2000</v>
      </c>
      <c r="P32" s="15">
        <v>2000</v>
      </c>
      <c r="Q32" s="15">
        <v>0</v>
      </c>
      <c r="R32" s="15">
        <v>2000</v>
      </c>
      <c r="S32" s="15">
        <v>6400</v>
      </c>
      <c r="T32" s="15">
        <v>7420</v>
      </c>
      <c r="U32" s="15">
        <v>0</v>
      </c>
      <c r="V32" s="15">
        <v>400</v>
      </c>
      <c r="W32" s="15">
        <v>0</v>
      </c>
      <c r="X32" s="15">
        <v>2000</v>
      </c>
      <c r="Y32" s="15">
        <v>2000</v>
      </c>
      <c r="Z32" s="15">
        <v>2000</v>
      </c>
      <c r="AA32" s="15">
        <v>0</v>
      </c>
      <c r="AB32" s="15">
        <v>2000</v>
      </c>
      <c r="AC32" s="15">
        <v>15820</v>
      </c>
      <c r="AD32" s="15">
        <v>200</v>
      </c>
      <c r="AE32" s="15">
        <v>2000</v>
      </c>
      <c r="AF32" s="15">
        <v>400</v>
      </c>
      <c r="AG32" s="15">
        <v>200</v>
      </c>
      <c r="AH32" s="15">
        <v>2000</v>
      </c>
      <c r="AI32" s="15">
        <v>2000</v>
      </c>
      <c r="AJ32" s="15">
        <v>200</v>
      </c>
      <c r="AK32" s="15">
        <v>2000</v>
      </c>
      <c r="AL32" s="15">
        <v>9000</v>
      </c>
      <c r="AM32" s="15">
        <v>5920</v>
      </c>
      <c r="AN32" s="15">
        <v>0</v>
      </c>
      <c r="AO32" s="15">
        <v>2000</v>
      </c>
      <c r="AP32" s="15">
        <v>2000</v>
      </c>
      <c r="AQ32" s="15">
        <v>400</v>
      </c>
      <c r="AR32" s="15">
        <v>4200</v>
      </c>
      <c r="AS32" s="15">
        <v>0</v>
      </c>
      <c r="AT32" s="15">
        <v>2000</v>
      </c>
      <c r="AU32" s="15">
        <v>16520</v>
      </c>
      <c r="AV32" s="10"/>
    </row>
    <row r="33" spans="1:48">
      <c r="A33" s="12" t="s">
        <v>7</v>
      </c>
      <c r="B33" s="14" t="str">
        <f>"из них"</f>
        <v>из них</v>
      </c>
      <c r="C33" s="14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0"/>
    </row>
    <row r="34" spans="1:48" ht="120" customHeight="1">
      <c r="A34" s="12" t="s">
        <v>26</v>
      </c>
      <c r="B34" s="13" t="str">
        <f>"На организацию сбора подписей избирателей в поддержку выдвижения кандидата"</f>
        <v>На организацию сбора подписей избирателей в поддержку выдвижения кандидата</v>
      </c>
      <c r="C34" s="14">
        <v>20</v>
      </c>
      <c r="D34" s="15">
        <v>3000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200</v>
      </c>
      <c r="K34" s="15">
        <v>400</v>
      </c>
      <c r="L34" s="15">
        <v>0</v>
      </c>
      <c r="M34" s="15">
        <v>600</v>
      </c>
      <c r="N34" s="15">
        <v>400</v>
      </c>
      <c r="O34" s="15">
        <v>0</v>
      </c>
      <c r="P34" s="15">
        <v>0</v>
      </c>
      <c r="Q34" s="15">
        <v>0</v>
      </c>
      <c r="R34" s="15">
        <v>0</v>
      </c>
      <c r="S34" s="15">
        <v>400</v>
      </c>
      <c r="T34" s="15">
        <v>0</v>
      </c>
      <c r="U34" s="15">
        <v>0</v>
      </c>
      <c r="V34" s="15">
        <v>400</v>
      </c>
      <c r="W34" s="15">
        <v>0</v>
      </c>
      <c r="X34" s="15">
        <v>0</v>
      </c>
      <c r="Y34" s="15">
        <v>0</v>
      </c>
      <c r="Z34" s="15">
        <v>0</v>
      </c>
      <c r="AA34" s="15">
        <v>0</v>
      </c>
      <c r="AB34" s="15">
        <v>0</v>
      </c>
      <c r="AC34" s="15">
        <v>400</v>
      </c>
      <c r="AD34" s="15">
        <v>200</v>
      </c>
      <c r="AE34" s="15">
        <v>0</v>
      </c>
      <c r="AF34" s="15">
        <v>400</v>
      </c>
      <c r="AG34" s="15">
        <v>200</v>
      </c>
      <c r="AH34" s="15">
        <v>0</v>
      </c>
      <c r="AI34" s="15">
        <v>0</v>
      </c>
      <c r="AJ34" s="15">
        <v>200</v>
      </c>
      <c r="AK34" s="15">
        <v>0</v>
      </c>
      <c r="AL34" s="15">
        <v>1000</v>
      </c>
      <c r="AM34" s="15">
        <v>0</v>
      </c>
      <c r="AN34" s="15">
        <v>0</v>
      </c>
      <c r="AO34" s="15">
        <v>0</v>
      </c>
      <c r="AP34" s="15">
        <v>0</v>
      </c>
      <c r="AQ34" s="15">
        <v>400</v>
      </c>
      <c r="AR34" s="15">
        <v>200</v>
      </c>
      <c r="AS34" s="15">
        <v>0</v>
      </c>
      <c r="AT34" s="15">
        <v>0</v>
      </c>
      <c r="AU34" s="15">
        <v>600</v>
      </c>
      <c r="AV34" s="10"/>
    </row>
    <row r="35" spans="1:48">
      <c r="A35" s="12" t="s">
        <v>7</v>
      </c>
      <c r="B35" s="14" t="str">
        <f>"из них"</f>
        <v>из них</v>
      </c>
      <c r="C35" s="14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0"/>
    </row>
    <row r="36" spans="1:48" ht="210" customHeight="1">
      <c r="A36" s="12" t="s">
        <v>27</v>
      </c>
      <c r="B36" s="13" t="str">
        <f>"На оплату изготовления подписных листов (подтверждается прилагаемыми копиями соответствующих первичных финансовых документов об оплате)"</f>
        <v>На оплату изготовления подписных листов (подтверждается прилагаемыми копиями соответствующих первичных финансовых документов об оплате)</v>
      </c>
      <c r="C36" s="14">
        <v>21</v>
      </c>
      <c r="D36" s="15">
        <v>3000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200</v>
      </c>
      <c r="K36" s="15">
        <v>400</v>
      </c>
      <c r="L36" s="15">
        <v>0</v>
      </c>
      <c r="M36" s="15">
        <v>600</v>
      </c>
      <c r="N36" s="15">
        <v>400</v>
      </c>
      <c r="O36" s="15">
        <v>0</v>
      </c>
      <c r="P36" s="15">
        <v>0</v>
      </c>
      <c r="Q36" s="15">
        <v>0</v>
      </c>
      <c r="R36" s="15">
        <v>0</v>
      </c>
      <c r="S36" s="15">
        <v>400</v>
      </c>
      <c r="T36" s="15">
        <v>0</v>
      </c>
      <c r="U36" s="15">
        <v>0</v>
      </c>
      <c r="V36" s="15">
        <v>400</v>
      </c>
      <c r="W36" s="15">
        <v>0</v>
      </c>
      <c r="X36" s="15">
        <v>0</v>
      </c>
      <c r="Y36" s="15">
        <v>0</v>
      </c>
      <c r="Z36" s="15">
        <v>0</v>
      </c>
      <c r="AA36" s="15">
        <v>0</v>
      </c>
      <c r="AB36" s="15">
        <v>0</v>
      </c>
      <c r="AC36" s="15">
        <v>400</v>
      </c>
      <c r="AD36" s="15">
        <v>200</v>
      </c>
      <c r="AE36" s="15">
        <v>0</v>
      </c>
      <c r="AF36" s="15">
        <v>400</v>
      </c>
      <c r="AG36" s="15">
        <v>200</v>
      </c>
      <c r="AH36" s="15">
        <v>0</v>
      </c>
      <c r="AI36" s="15">
        <v>0</v>
      </c>
      <c r="AJ36" s="15">
        <v>200</v>
      </c>
      <c r="AK36" s="15">
        <v>0</v>
      </c>
      <c r="AL36" s="15">
        <v>1000</v>
      </c>
      <c r="AM36" s="15">
        <v>0</v>
      </c>
      <c r="AN36" s="15">
        <v>0</v>
      </c>
      <c r="AO36" s="15">
        <v>0</v>
      </c>
      <c r="AP36" s="15">
        <v>0</v>
      </c>
      <c r="AQ36" s="15">
        <v>400</v>
      </c>
      <c r="AR36" s="15">
        <v>200</v>
      </c>
      <c r="AS36" s="15">
        <v>0</v>
      </c>
      <c r="AT36" s="15">
        <v>0</v>
      </c>
      <c r="AU36" s="15">
        <v>600</v>
      </c>
      <c r="AV36" s="10"/>
    </row>
    <row r="37" spans="1:48" ht="90" customHeight="1">
      <c r="A37" s="12" t="s">
        <v>28</v>
      </c>
      <c r="B37" s="13" t="str">
        <f>"На оплату труда лиц, привлекаемых для сбора подписей избирателей"</f>
        <v>На оплату труда лиц, привлекаемых для сбора подписей избирателей</v>
      </c>
      <c r="C37" s="14">
        <v>22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  <c r="X37" s="15">
        <v>0</v>
      </c>
      <c r="Y37" s="15">
        <v>0</v>
      </c>
      <c r="Z37" s="15">
        <v>0</v>
      </c>
      <c r="AA37" s="15">
        <v>0</v>
      </c>
      <c r="AB37" s="15">
        <v>0</v>
      </c>
      <c r="AC37" s="15">
        <v>0</v>
      </c>
      <c r="AD37" s="15">
        <v>0</v>
      </c>
      <c r="AE37" s="15">
        <v>0</v>
      </c>
      <c r="AF37" s="15">
        <v>0</v>
      </c>
      <c r="AG37" s="15">
        <v>0</v>
      </c>
      <c r="AH37" s="15">
        <v>0</v>
      </c>
      <c r="AI37" s="15">
        <v>0</v>
      </c>
      <c r="AJ37" s="15">
        <v>0</v>
      </c>
      <c r="AK37" s="15">
        <v>0</v>
      </c>
      <c r="AL37" s="15">
        <v>0</v>
      </c>
      <c r="AM37" s="15">
        <v>0</v>
      </c>
      <c r="AN37" s="15">
        <v>0</v>
      </c>
      <c r="AO37" s="15">
        <v>0</v>
      </c>
      <c r="AP37" s="15">
        <v>0</v>
      </c>
      <c r="AQ37" s="15">
        <v>0</v>
      </c>
      <c r="AR37" s="15">
        <v>0</v>
      </c>
      <c r="AS37" s="15">
        <v>0</v>
      </c>
      <c r="AT37" s="15">
        <v>0</v>
      </c>
      <c r="AU37" s="15">
        <v>0</v>
      </c>
      <c r="AV37" s="10"/>
    </row>
    <row r="38" spans="1:48" ht="105" customHeight="1">
      <c r="A38" s="12" t="s">
        <v>29</v>
      </c>
      <c r="B38" s="13" t="str">
        <f>"На предвыборную агитацию через организации телерадиовещания"</f>
        <v>На предвыборную агитацию через организации телерадиовещания</v>
      </c>
      <c r="C38" s="14">
        <v>23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0</v>
      </c>
      <c r="AB38" s="15">
        <v>0</v>
      </c>
      <c r="AC38" s="15">
        <v>0</v>
      </c>
      <c r="AD38" s="15">
        <v>0</v>
      </c>
      <c r="AE38" s="15">
        <v>0</v>
      </c>
      <c r="AF38" s="15">
        <v>0</v>
      </c>
      <c r="AG38" s="15">
        <v>0</v>
      </c>
      <c r="AH38" s="15">
        <v>0</v>
      </c>
      <c r="AI38" s="15">
        <v>0</v>
      </c>
      <c r="AJ38" s="15">
        <v>0</v>
      </c>
      <c r="AK38" s="15">
        <v>0</v>
      </c>
      <c r="AL38" s="15">
        <v>0</v>
      </c>
      <c r="AM38" s="15">
        <v>0</v>
      </c>
      <c r="AN38" s="15">
        <v>0</v>
      </c>
      <c r="AO38" s="15">
        <v>0</v>
      </c>
      <c r="AP38" s="15">
        <v>0</v>
      </c>
      <c r="AQ38" s="15">
        <v>0</v>
      </c>
      <c r="AR38" s="15">
        <v>0</v>
      </c>
      <c r="AS38" s="15">
        <v>0</v>
      </c>
      <c r="AT38" s="15">
        <v>0</v>
      </c>
      <c r="AU38" s="15">
        <v>0</v>
      </c>
      <c r="AV38" s="10"/>
    </row>
    <row r="39" spans="1:48" ht="120" customHeight="1">
      <c r="A39" s="12" t="s">
        <v>30</v>
      </c>
      <c r="B39" s="13" t="str">
        <f>"На предвыборную агитацию через редакции периодических печатных изданий"</f>
        <v>На предвыборную агитацию через редакции периодических печатных изданий</v>
      </c>
      <c r="C39" s="14">
        <v>24</v>
      </c>
      <c r="D39" s="15">
        <v>49420</v>
      </c>
      <c r="E39" s="15">
        <v>0</v>
      </c>
      <c r="F39" s="15">
        <v>2000</v>
      </c>
      <c r="G39" s="15">
        <v>2000</v>
      </c>
      <c r="H39" s="15">
        <v>0</v>
      </c>
      <c r="I39" s="15">
        <v>2000</v>
      </c>
      <c r="J39" s="15">
        <v>0</v>
      </c>
      <c r="K39" s="15">
        <v>0</v>
      </c>
      <c r="L39" s="15">
        <v>2000</v>
      </c>
      <c r="M39" s="15">
        <v>8000</v>
      </c>
      <c r="N39" s="15">
        <v>0</v>
      </c>
      <c r="O39" s="15">
        <v>2000</v>
      </c>
      <c r="P39" s="15">
        <v>2000</v>
      </c>
      <c r="Q39" s="15">
        <v>0</v>
      </c>
      <c r="R39" s="15">
        <v>2000</v>
      </c>
      <c r="S39" s="15">
        <v>6000</v>
      </c>
      <c r="T39" s="15">
        <v>7420</v>
      </c>
      <c r="U39" s="15">
        <v>0</v>
      </c>
      <c r="V39" s="15">
        <v>0</v>
      </c>
      <c r="W39" s="15">
        <v>0</v>
      </c>
      <c r="X39" s="15">
        <v>2000</v>
      </c>
      <c r="Y39" s="15">
        <v>2000</v>
      </c>
      <c r="Z39" s="15">
        <v>2000</v>
      </c>
      <c r="AA39" s="15">
        <v>0</v>
      </c>
      <c r="AB39" s="15">
        <v>2000</v>
      </c>
      <c r="AC39" s="15">
        <v>15420</v>
      </c>
      <c r="AD39" s="15">
        <v>0</v>
      </c>
      <c r="AE39" s="15">
        <v>2000</v>
      </c>
      <c r="AF39" s="15">
        <v>0</v>
      </c>
      <c r="AG39" s="15">
        <v>0</v>
      </c>
      <c r="AH39" s="15">
        <v>2000</v>
      </c>
      <c r="AI39" s="15">
        <v>2000</v>
      </c>
      <c r="AJ39" s="15">
        <v>0</v>
      </c>
      <c r="AK39" s="15">
        <v>2000</v>
      </c>
      <c r="AL39" s="15">
        <v>8000</v>
      </c>
      <c r="AM39" s="15">
        <v>2000</v>
      </c>
      <c r="AN39" s="15">
        <v>0</v>
      </c>
      <c r="AO39" s="15">
        <v>2000</v>
      </c>
      <c r="AP39" s="15">
        <v>2000</v>
      </c>
      <c r="AQ39" s="15">
        <v>0</v>
      </c>
      <c r="AR39" s="15">
        <v>4000</v>
      </c>
      <c r="AS39" s="15">
        <v>0</v>
      </c>
      <c r="AT39" s="15">
        <v>2000</v>
      </c>
      <c r="AU39" s="15">
        <v>12000</v>
      </c>
      <c r="AV39" s="10"/>
    </row>
    <row r="40" spans="1:48" ht="90" customHeight="1">
      <c r="A40" s="12" t="s">
        <v>31</v>
      </c>
      <c r="B40" s="13" t="str">
        <f>"На предвыборную агитацию через сетевые издания"</f>
        <v>На предвыборную агитацию через сетевые издания</v>
      </c>
      <c r="C40" s="14">
        <v>25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5">
        <v>0</v>
      </c>
      <c r="AC40" s="15">
        <v>0</v>
      </c>
      <c r="AD40" s="15">
        <v>0</v>
      </c>
      <c r="AE40" s="15">
        <v>0</v>
      </c>
      <c r="AF40" s="15">
        <v>0</v>
      </c>
      <c r="AG40" s="15">
        <v>0</v>
      </c>
      <c r="AH40" s="15">
        <v>0</v>
      </c>
      <c r="AI40" s="15">
        <v>0</v>
      </c>
      <c r="AJ40" s="15">
        <v>0</v>
      </c>
      <c r="AK40" s="15">
        <v>0</v>
      </c>
      <c r="AL40" s="15">
        <v>0</v>
      </c>
      <c r="AM40" s="15">
        <v>0</v>
      </c>
      <c r="AN40" s="15">
        <v>0</v>
      </c>
      <c r="AO40" s="15">
        <v>0</v>
      </c>
      <c r="AP40" s="15">
        <v>0</v>
      </c>
      <c r="AQ40" s="15">
        <v>0</v>
      </c>
      <c r="AR40" s="15">
        <v>0</v>
      </c>
      <c r="AS40" s="15">
        <v>0</v>
      </c>
      <c r="AT40" s="15">
        <v>0</v>
      </c>
      <c r="AU40" s="15">
        <v>0</v>
      </c>
      <c r="AV40" s="10"/>
    </row>
    <row r="41" spans="1:48" ht="120" customHeight="1">
      <c r="A41" s="12" t="s">
        <v>32</v>
      </c>
      <c r="B41" s="13" t="str">
        <f>"На выпуск и распространение печатных и иных агитационных материалов"</f>
        <v>На выпуск и распространение печатных и иных агитационных материалов</v>
      </c>
      <c r="C41" s="14">
        <v>26</v>
      </c>
      <c r="D41" s="15">
        <v>24460</v>
      </c>
      <c r="E41" s="15">
        <v>20540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20540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5">
        <v>0</v>
      </c>
      <c r="AC41" s="15">
        <v>0</v>
      </c>
      <c r="AD41" s="15">
        <v>0</v>
      </c>
      <c r="AE41" s="15">
        <v>0</v>
      </c>
      <c r="AF41" s="15">
        <v>0</v>
      </c>
      <c r="AG41" s="15">
        <v>0</v>
      </c>
      <c r="AH41" s="15">
        <v>0</v>
      </c>
      <c r="AI41" s="15">
        <v>0</v>
      </c>
      <c r="AJ41" s="15">
        <v>0</v>
      </c>
      <c r="AK41" s="15">
        <v>0</v>
      </c>
      <c r="AL41" s="15">
        <v>0</v>
      </c>
      <c r="AM41" s="15">
        <v>3920</v>
      </c>
      <c r="AN41" s="15">
        <v>0</v>
      </c>
      <c r="AO41" s="15">
        <v>0</v>
      </c>
      <c r="AP41" s="15">
        <v>0</v>
      </c>
      <c r="AQ41" s="15">
        <v>0</v>
      </c>
      <c r="AR41" s="15">
        <v>0</v>
      </c>
      <c r="AS41" s="15">
        <v>0</v>
      </c>
      <c r="AT41" s="15">
        <v>0</v>
      </c>
      <c r="AU41" s="15">
        <v>3920</v>
      </c>
      <c r="AV41" s="10"/>
    </row>
    <row r="42" spans="1:48" ht="90" customHeight="1">
      <c r="A42" s="12" t="s">
        <v>33</v>
      </c>
      <c r="B42" s="13" t="str">
        <f>"На проведение агитационных публичных мероприятий"</f>
        <v>На проведение агитационных публичных мероприятий</v>
      </c>
      <c r="C42" s="14">
        <v>27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>
        <v>0</v>
      </c>
      <c r="Z42" s="15">
        <v>0</v>
      </c>
      <c r="AA42" s="15">
        <v>0</v>
      </c>
      <c r="AB42" s="15">
        <v>0</v>
      </c>
      <c r="AC42" s="15">
        <v>0</v>
      </c>
      <c r="AD42" s="15">
        <v>0</v>
      </c>
      <c r="AE42" s="15">
        <v>0</v>
      </c>
      <c r="AF42" s="15">
        <v>0</v>
      </c>
      <c r="AG42" s="15">
        <v>0</v>
      </c>
      <c r="AH42" s="15">
        <v>0</v>
      </c>
      <c r="AI42" s="15">
        <v>0</v>
      </c>
      <c r="AJ42" s="15">
        <v>0</v>
      </c>
      <c r="AK42" s="15">
        <v>0</v>
      </c>
      <c r="AL42" s="15">
        <v>0</v>
      </c>
      <c r="AM42" s="15">
        <v>0</v>
      </c>
      <c r="AN42" s="15">
        <v>0</v>
      </c>
      <c r="AO42" s="15">
        <v>0</v>
      </c>
      <c r="AP42" s="15">
        <v>0</v>
      </c>
      <c r="AQ42" s="15">
        <v>0</v>
      </c>
      <c r="AR42" s="15">
        <v>0</v>
      </c>
      <c r="AS42" s="15">
        <v>0</v>
      </c>
      <c r="AT42" s="15">
        <v>0</v>
      </c>
      <c r="AU42" s="15">
        <v>0</v>
      </c>
      <c r="AV42" s="10"/>
    </row>
    <row r="43" spans="1:48" ht="105" customHeight="1">
      <c r="A43" s="12" t="s">
        <v>34</v>
      </c>
      <c r="B43" s="13" t="str">
        <f>"На оплату работ (услуг) информационного и консультационного характера"</f>
        <v>На оплату работ (услуг) информационного и консультационного характера</v>
      </c>
      <c r="C43" s="14">
        <v>28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15">
        <v>0</v>
      </c>
      <c r="AA43" s="15">
        <v>0</v>
      </c>
      <c r="AB43" s="15">
        <v>0</v>
      </c>
      <c r="AC43" s="15">
        <v>0</v>
      </c>
      <c r="AD43" s="15">
        <v>0</v>
      </c>
      <c r="AE43" s="15">
        <v>0</v>
      </c>
      <c r="AF43" s="15">
        <v>0</v>
      </c>
      <c r="AG43" s="15">
        <v>0</v>
      </c>
      <c r="AH43" s="15">
        <v>0</v>
      </c>
      <c r="AI43" s="15">
        <v>0</v>
      </c>
      <c r="AJ43" s="15">
        <v>0</v>
      </c>
      <c r="AK43" s="15">
        <v>0</v>
      </c>
      <c r="AL43" s="15">
        <v>0</v>
      </c>
      <c r="AM43" s="15">
        <v>0</v>
      </c>
      <c r="AN43" s="15">
        <v>0</v>
      </c>
      <c r="AO43" s="15">
        <v>0</v>
      </c>
      <c r="AP43" s="15">
        <v>0</v>
      </c>
      <c r="AQ43" s="15">
        <v>0</v>
      </c>
      <c r="AR43" s="15">
        <v>0</v>
      </c>
      <c r="AS43" s="15">
        <v>0</v>
      </c>
      <c r="AT43" s="15">
        <v>0</v>
      </c>
      <c r="AU43" s="15">
        <v>0</v>
      </c>
      <c r="AV43" s="10"/>
    </row>
    <row r="44" spans="1:48" ht="180" customHeight="1">
      <c r="A44" s="12" t="s">
        <v>35</v>
      </c>
      <c r="B44" s="13" t="str">
        <f>"На оплату других работ (услуг), выполненных (оказанных) юридическими лицами или гражданами РФ по договорам"</f>
        <v>На оплату других работ (услуг), выполненных (оказанных) юридическими лицами или гражданами РФ по договорам</v>
      </c>
      <c r="C44" s="14">
        <v>29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>
        <v>0</v>
      </c>
      <c r="T44" s="15">
        <v>0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5">
        <v>0</v>
      </c>
      <c r="AA44" s="15">
        <v>0</v>
      </c>
      <c r="AB44" s="15">
        <v>0</v>
      </c>
      <c r="AC44" s="15">
        <v>0</v>
      </c>
      <c r="AD44" s="15">
        <v>0</v>
      </c>
      <c r="AE44" s="15">
        <v>0</v>
      </c>
      <c r="AF44" s="15">
        <v>0</v>
      </c>
      <c r="AG44" s="15">
        <v>0</v>
      </c>
      <c r="AH44" s="15">
        <v>0</v>
      </c>
      <c r="AI44" s="15">
        <v>0</v>
      </c>
      <c r="AJ44" s="15">
        <v>0</v>
      </c>
      <c r="AK44" s="15">
        <v>0</v>
      </c>
      <c r="AL44" s="15">
        <v>0</v>
      </c>
      <c r="AM44" s="15">
        <v>0</v>
      </c>
      <c r="AN44" s="15">
        <v>0</v>
      </c>
      <c r="AO44" s="15">
        <v>0</v>
      </c>
      <c r="AP44" s="15">
        <v>0</v>
      </c>
      <c r="AQ44" s="15">
        <v>0</v>
      </c>
      <c r="AR44" s="15">
        <v>0</v>
      </c>
      <c r="AS44" s="15">
        <v>0</v>
      </c>
      <c r="AT44" s="15">
        <v>0</v>
      </c>
      <c r="AU44" s="15">
        <v>0</v>
      </c>
      <c r="AV44" s="10"/>
    </row>
    <row r="45" spans="1:48" ht="150" customHeight="1">
      <c r="A45" s="12" t="s">
        <v>36</v>
      </c>
      <c r="B45" s="13" t="str">
        <f>"На оплату иных расходов, непосредственно связанных с проведением избирательной кампании"</f>
        <v>На оплату иных расходов, непосредственно связанных с проведением избирательной кампании</v>
      </c>
      <c r="C45" s="14">
        <v>30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>
        <v>0</v>
      </c>
      <c r="T45" s="15">
        <v>0</v>
      </c>
      <c r="U45" s="15">
        <v>0</v>
      </c>
      <c r="V45" s="15">
        <v>0</v>
      </c>
      <c r="W45" s="15">
        <v>0</v>
      </c>
      <c r="X45" s="15">
        <v>0</v>
      </c>
      <c r="Y45" s="15">
        <v>0</v>
      </c>
      <c r="Z45" s="15">
        <v>0</v>
      </c>
      <c r="AA45" s="15">
        <v>0</v>
      </c>
      <c r="AB45" s="15">
        <v>0</v>
      </c>
      <c r="AC45" s="15">
        <v>0</v>
      </c>
      <c r="AD45" s="15">
        <v>0</v>
      </c>
      <c r="AE45" s="15">
        <v>0</v>
      </c>
      <c r="AF45" s="15">
        <v>0</v>
      </c>
      <c r="AG45" s="15">
        <v>0</v>
      </c>
      <c r="AH45" s="15">
        <v>0</v>
      </c>
      <c r="AI45" s="15">
        <v>0</v>
      </c>
      <c r="AJ45" s="15">
        <v>0</v>
      </c>
      <c r="AK45" s="15">
        <v>0</v>
      </c>
      <c r="AL45" s="15">
        <v>0</v>
      </c>
      <c r="AM45" s="15">
        <v>0</v>
      </c>
      <c r="AN45" s="15">
        <v>0</v>
      </c>
      <c r="AO45" s="15">
        <v>0</v>
      </c>
      <c r="AP45" s="15">
        <v>0</v>
      </c>
      <c r="AQ45" s="15">
        <v>0</v>
      </c>
      <c r="AR45" s="15">
        <v>0</v>
      </c>
      <c r="AS45" s="15">
        <v>0</v>
      </c>
      <c r="AT45" s="15">
        <v>0</v>
      </c>
      <c r="AU45" s="15">
        <v>0</v>
      </c>
      <c r="AV45" s="10"/>
    </row>
    <row r="46" spans="1:48" ht="165" customHeight="1">
      <c r="A46" s="12" t="s">
        <v>37</v>
      </c>
      <c r="B46" s="13" t="str">
        <f>"Остаток средств фонда на дату составления отчета (подтверждается прилагаемой банковской справкой)"</f>
        <v>Остаток средств фонда на дату составления отчета (подтверждается прилагаемой банковской справкой)</v>
      </c>
      <c r="C46" s="14">
        <v>32</v>
      </c>
      <c r="D46" s="15">
        <v>15000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5">
        <v>0</v>
      </c>
      <c r="W46" s="15">
        <v>15000</v>
      </c>
      <c r="X46" s="15">
        <v>0</v>
      </c>
      <c r="Y46" s="15">
        <v>0</v>
      </c>
      <c r="Z46" s="15">
        <v>0</v>
      </c>
      <c r="AA46" s="15">
        <v>0</v>
      </c>
      <c r="AB46" s="15">
        <v>0</v>
      </c>
      <c r="AC46" s="15">
        <v>15000</v>
      </c>
      <c r="AD46" s="15">
        <v>0</v>
      </c>
      <c r="AE46" s="15">
        <v>0</v>
      </c>
      <c r="AF46" s="15">
        <v>0</v>
      </c>
      <c r="AG46" s="15">
        <v>0</v>
      </c>
      <c r="AH46" s="15">
        <v>0</v>
      </c>
      <c r="AI46" s="15">
        <v>0</v>
      </c>
      <c r="AJ46" s="15">
        <v>0</v>
      </c>
      <c r="AK46" s="15">
        <v>0</v>
      </c>
      <c r="AL46" s="15">
        <v>0</v>
      </c>
      <c r="AM46" s="15">
        <v>0</v>
      </c>
      <c r="AN46" s="15">
        <v>0</v>
      </c>
      <c r="AO46" s="15">
        <v>0</v>
      </c>
      <c r="AP46" s="15">
        <v>0</v>
      </c>
      <c r="AQ46" s="15">
        <v>0</v>
      </c>
      <c r="AR46" s="15">
        <v>0</v>
      </c>
      <c r="AS46" s="15">
        <v>0</v>
      </c>
      <c r="AT46" s="15">
        <v>0</v>
      </c>
      <c r="AU46" s="15">
        <v>0</v>
      </c>
      <c r="AV46" s="10"/>
    </row>
    <row r="47" spans="1:48">
      <c r="A47" s="12" t="s">
        <v>7</v>
      </c>
      <c r="B47" s="14" t="str">
        <f>"из них"</f>
        <v>из них</v>
      </c>
      <c r="C47" s="14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0"/>
    </row>
    <row r="48" spans="1:48" ht="165" customHeight="1">
      <c r="A48" s="12" t="s">
        <v>38</v>
      </c>
      <c r="B48" s="13" t="str">
        <f>"Распределено неизрасходованного остатка средств фонда пропорционально вложенным средствам"</f>
        <v>Распределено неизрасходованного остатка средств фонда пропорционально вложенным средствам</v>
      </c>
      <c r="C48" s="14">
        <v>31</v>
      </c>
      <c r="D48" s="15">
        <v>26080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>
        <v>0</v>
      </c>
      <c r="T48" s="15">
        <v>0</v>
      </c>
      <c r="U48" s="15">
        <v>0</v>
      </c>
      <c r="V48" s="15">
        <v>0</v>
      </c>
      <c r="W48" s="15">
        <v>0</v>
      </c>
      <c r="X48" s="15">
        <v>0</v>
      </c>
      <c r="Y48" s="15">
        <v>0</v>
      </c>
      <c r="Z48" s="15">
        <v>0</v>
      </c>
      <c r="AA48" s="15">
        <v>0</v>
      </c>
      <c r="AB48" s="15">
        <v>0</v>
      </c>
      <c r="AC48" s="15">
        <v>0</v>
      </c>
      <c r="AD48" s="15">
        <v>0</v>
      </c>
      <c r="AE48" s="15">
        <v>0</v>
      </c>
      <c r="AF48" s="15">
        <v>0</v>
      </c>
      <c r="AG48" s="15">
        <v>0</v>
      </c>
      <c r="AH48" s="15">
        <v>0</v>
      </c>
      <c r="AI48" s="15">
        <v>0</v>
      </c>
      <c r="AJ48" s="15">
        <v>0</v>
      </c>
      <c r="AK48" s="15">
        <v>0</v>
      </c>
      <c r="AL48" s="15">
        <v>0</v>
      </c>
      <c r="AM48" s="15">
        <v>26080</v>
      </c>
      <c r="AN48" s="15">
        <v>0</v>
      </c>
      <c r="AO48" s="15">
        <v>0</v>
      </c>
      <c r="AP48" s="15">
        <v>0</v>
      </c>
      <c r="AQ48" s="15">
        <v>0</v>
      </c>
      <c r="AR48" s="15">
        <v>0</v>
      </c>
      <c r="AS48" s="15">
        <v>0</v>
      </c>
      <c r="AT48" s="15">
        <v>0</v>
      </c>
      <c r="AU48" s="15">
        <v>26080</v>
      </c>
      <c r="AV48" s="10"/>
    </row>
    <row r="49" spans="48:48">
      <c r="AV49" s="10"/>
    </row>
  </sheetData>
  <mergeCells count="3">
    <mergeCell ref="A2:AU2"/>
    <mergeCell ref="A3:AU3"/>
    <mergeCell ref="A4:AU4"/>
  </mergeCells>
  <pageMargins left="0.34722222222222221" right="0.1388888888888889" top="0.1388888888888889" bottom="0.1388888888888889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2021-11-19T04:31:44Z</dcterms:created>
  <dcterms:modified xsi:type="dcterms:W3CDTF">2021-11-19T04:32:57Z</dcterms:modified>
</cp:coreProperties>
</file>