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" windowWidth="22848" windowHeight="12012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88" i="1"/>
  <c r="B86"/>
  <c r="B85"/>
  <c r="B83"/>
  <c r="B82"/>
  <c r="B81"/>
  <c r="B79"/>
  <c r="B78"/>
  <c r="B76"/>
  <c r="B75"/>
  <c r="B74"/>
  <c r="B72"/>
  <c r="B71"/>
  <c r="B70"/>
  <c r="B68"/>
  <c r="B67"/>
  <c r="B66"/>
  <c r="B64"/>
  <c r="B63"/>
  <c r="B61"/>
  <c r="B60"/>
  <c r="B59"/>
  <c r="B57"/>
  <c r="B56"/>
  <c r="B55"/>
  <c r="B54"/>
  <c r="B53"/>
  <c r="B51"/>
  <c r="B50"/>
  <c r="B49"/>
  <c r="B47"/>
  <c r="B46"/>
  <c r="B44"/>
  <c r="B43"/>
  <c r="B42"/>
  <c r="B41"/>
  <c r="B39"/>
  <c r="B38"/>
  <c r="B37"/>
  <c r="B35"/>
  <c r="B34"/>
  <c r="B33"/>
  <c r="B31"/>
  <c r="B30"/>
  <c r="B29"/>
  <c r="B27"/>
  <c r="B26"/>
  <c r="B25"/>
  <c r="B23"/>
  <c r="B22"/>
  <c r="B21"/>
  <c r="B19"/>
  <c r="B18"/>
  <c r="B17"/>
  <c r="B15"/>
  <c r="B14"/>
  <c r="B12"/>
  <c r="B11"/>
  <c r="B10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<sst xmlns="http://schemas.openxmlformats.org/spreadsheetml/2006/main" count="175" uniqueCount="151">
  <si>
    <t>Отчет № 9. 17.11.2021 10:45:29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</si>
  <si>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</si>
  <si>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Думы городского округа Красноуфимск седьмого созыва</t>
  </si>
  <si>
    <t>Красноуфимская городская территориальная избирательная комиссия</t>
  </si>
  <si>
    <t>По состоянию на 26.10.2021</t>
  </si>
  <si>
    <t>В руб.</t>
  </si>
  <si>
    <t>1</t>
  </si>
  <si>
    <t>Гамалиев Рустам Раисович</t>
  </si>
  <si>
    <t>2</t>
  </si>
  <si>
    <t>Захаров Юрий Владимирович</t>
  </si>
  <si>
    <t/>
  </si>
  <si>
    <t>Избирательныйокруг(Округ№1(№1)).всего</t>
  </si>
  <si>
    <t>3</t>
  </si>
  <si>
    <t>Домницкий Александр Николаевич</t>
  </si>
  <si>
    <t>4</t>
  </si>
  <si>
    <t>Некрасова Валентина Николаевна</t>
  </si>
  <si>
    <t>Избирательныйокруг(Округ№2(№2)).всего</t>
  </si>
  <si>
    <t>5</t>
  </si>
  <si>
    <t>Асташова Ирина Валерьевна</t>
  </si>
  <si>
    <t>6</t>
  </si>
  <si>
    <t>Чуканов Владимир Иванович</t>
  </si>
  <si>
    <t>7</t>
  </si>
  <si>
    <t>Ширингин Дмитрий Андреевич</t>
  </si>
  <si>
    <t>Избирательныйокруг(Округ№3(№3)).всего</t>
  </si>
  <si>
    <t>8</t>
  </si>
  <si>
    <t>Максимов Роман Александрович</t>
  </si>
  <si>
    <t>9</t>
  </si>
  <si>
    <t>Мухин Евгений Валериевич</t>
  </si>
  <si>
    <t>10</t>
  </si>
  <si>
    <t>Якимов Артем Михайлович</t>
  </si>
  <si>
    <t>Избирательныйокруг(Округ№4(№4)).всего</t>
  </si>
  <si>
    <t>11</t>
  </si>
  <si>
    <t>Баженов Андрей Владимирович</t>
  </si>
  <si>
    <t>12</t>
  </si>
  <si>
    <t>Злобин Евгений Сергеевич</t>
  </si>
  <si>
    <t>13</t>
  </si>
  <si>
    <t>Пастухова Светлана Михайловна</t>
  </si>
  <si>
    <t>Избирательныйокруг(Округ№5(№5)).всего</t>
  </si>
  <si>
    <t>14</t>
  </si>
  <si>
    <t>Гордеев Владимир Васильевич</t>
  </si>
  <si>
    <t>15</t>
  </si>
  <si>
    <t>Захарова Светлана Васильевна</t>
  </si>
  <si>
    <t>16</t>
  </si>
  <si>
    <t>Тисленко Виктор Иванович</t>
  </si>
  <si>
    <t>Избирательныйокруг(Округ№6(№6)).всего</t>
  </si>
  <si>
    <t>17</t>
  </si>
  <si>
    <t>Кесслер Алексей Викторович</t>
  </si>
  <si>
    <t>18</t>
  </si>
  <si>
    <t>Кузнецова Светлана Николаевна</t>
  </si>
  <si>
    <t>19</t>
  </si>
  <si>
    <t>Яниев Александр Дмитриевич</t>
  </si>
  <si>
    <t>Избирательныйокруг(Округ№7(№7)).всего</t>
  </si>
  <si>
    <t>20</t>
  </si>
  <si>
    <t>Галкин Константин Владимирович</t>
  </si>
  <si>
    <t>21</t>
  </si>
  <si>
    <t>Козлова Ирина Николаевна</t>
  </si>
  <si>
    <t>22</t>
  </si>
  <si>
    <t>Кузнецова Татьяна Николаевна</t>
  </si>
  <si>
    <t>Избирательныйокруг(Округ№8(№8)).всего</t>
  </si>
  <si>
    <t>23</t>
  </si>
  <si>
    <t>Гордеева Светлана Геннадьевна</t>
  </si>
  <si>
    <t>24</t>
  </si>
  <si>
    <t>Дубовская Ирина Александровна</t>
  </si>
  <si>
    <t>25</t>
  </si>
  <si>
    <t>Кривцов Александр Флюрович</t>
  </si>
  <si>
    <t>26</t>
  </si>
  <si>
    <t>Охотников Сергей Николаевич</t>
  </si>
  <si>
    <t>Избирательныйокруг(Округ№9(№9)).всего</t>
  </si>
  <si>
    <t>27</t>
  </si>
  <si>
    <t>Арисов Дмитрий Львович</t>
  </si>
  <si>
    <t>28</t>
  </si>
  <si>
    <t>Лень Ирина Владимировна</t>
  </si>
  <si>
    <t>Избирательныйокруг(Округ№10(№10)).всего</t>
  </si>
  <si>
    <t>29</t>
  </si>
  <si>
    <t>Варенцова Ольга Владимировна</t>
  </si>
  <si>
    <t>30</t>
  </si>
  <si>
    <t>Мелешкина Ольга Николаевна</t>
  </si>
  <si>
    <t>31</t>
  </si>
  <si>
    <t>Морозова Вера Владимировна</t>
  </si>
  <si>
    <t>Избирательныйокруг(Округ№11(№11)).всего</t>
  </si>
  <si>
    <t>32</t>
  </si>
  <si>
    <t>Горбунов Павел Викторович</t>
  </si>
  <si>
    <t>33</t>
  </si>
  <si>
    <t>Ильинских Игорь Викторович</t>
  </si>
  <si>
    <t>34</t>
  </si>
  <si>
    <t>Кечемова Надежда Григорьевна</t>
  </si>
  <si>
    <t>35</t>
  </si>
  <si>
    <t>Хузин Марат Либабович</t>
  </si>
  <si>
    <t>36</t>
  </si>
  <si>
    <t>Юрьев Александр Ильич</t>
  </si>
  <si>
    <t>Избирательныйокруг(Округ№12(№12)).всего</t>
  </si>
  <si>
    <t>37</t>
  </si>
  <si>
    <t>Журихин Андрей Викторович</t>
  </si>
  <si>
    <t>38</t>
  </si>
  <si>
    <t>Иноземцев Владимир Иванович</t>
  </si>
  <si>
    <t>39</t>
  </si>
  <si>
    <t>Позднякова Светлана Борисовна</t>
  </si>
  <si>
    <t>Избирательныйокруг(Округ№13(№13)).всего</t>
  </si>
  <si>
    <t>40</t>
  </si>
  <si>
    <t>Резанова Татьяна Викторовна</t>
  </si>
  <si>
    <t>41</t>
  </si>
  <si>
    <t>Хатмуллина Роза Миннетдиновна</t>
  </si>
  <si>
    <t>Избирательныйокруг(Округ№14(№14)).всего</t>
  </si>
  <si>
    <t>42</t>
  </si>
  <si>
    <t>Кинев Евгений Иванович</t>
  </si>
  <si>
    <t>43</t>
  </si>
  <si>
    <t>Миникаева Русалина Минигалеевна</t>
  </si>
  <si>
    <t>44</t>
  </si>
  <si>
    <t>Чуганова Любовь Алексеевна</t>
  </si>
  <si>
    <t>Избирательныйокруг(Округ№15(№15)).всего</t>
  </si>
  <si>
    <t>45</t>
  </si>
  <si>
    <t>Долгов Михаил Борисович</t>
  </si>
  <si>
    <t>46</t>
  </si>
  <si>
    <t>Ташкин Евгений Владимирович</t>
  </si>
  <si>
    <t>47</t>
  </si>
  <si>
    <t>Чайников Владимир Семенович</t>
  </si>
  <si>
    <t>Избирательныйокруг(Округ№16(№16)).всего</t>
  </si>
  <si>
    <t>48</t>
  </si>
  <si>
    <t>Затравкин Владимир Павлович</t>
  </si>
  <si>
    <t>49</t>
  </si>
  <si>
    <t>Кузнецов Андрей Николаевич</t>
  </si>
  <si>
    <t>50</t>
  </si>
  <si>
    <t>Найданова Лиана Алексеевна</t>
  </si>
  <si>
    <t>Избирательныйокруг(Округ№17(№17)).всего</t>
  </si>
  <si>
    <t>51</t>
  </si>
  <si>
    <t>Климов Игорь Юрьевич</t>
  </si>
  <si>
    <t>52</t>
  </si>
  <si>
    <t>Липина Елена Анатольевна</t>
  </si>
  <si>
    <t>Избирательныйокруг(Округ№18(№18)).всего</t>
  </si>
  <si>
    <t>53</t>
  </si>
  <si>
    <t>Верхотуров Андрей Александрович</t>
  </si>
  <si>
    <t>54</t>
  </si>
  <si>
    <t>Земкова Марина Викторовна</t>
  </si>
  <si>
    <t>55</t>
  </si>
  <si>
    <t>Нефедов Сергей Михайлович</t>
  </si>
  <si>
    <t>Избирательныйокруг(Округ№19(№19)).всего</t>
  </si>
  <si>
    <t>56</t>
  </si>
  <si>
    <t>Старовойцева Лариса Алексеевна</t>
  </si>
  <si>
    <t>57</t>
  </si>
  <si>
    <t>Худяков Анатолий Михайлович</t>
  </si>
  <si>
    <t>Избирательныйокруг(Округ№20(№20)).всего</t>
  </si>
  <si>
    <t>Итого по всем избирательным объединениям, кандидатам</t>
  </si>
  <si>
    <t>731 284.90</t>
  </si>
  <si>
    <t>318 514.90</t>
  </si>
  <si>
    <t>192 170.00</t>
  </si>
  <si>
    <t>220 600.00</t>
  </si>
  <si>
    <t>35 515.00</t>
  </si>
  <si>
    <t>695 769.90</t>
  </si>
  <si>
    <t>5 200.00</t>
  </si>
  <si>
    <t>681 269.90</t>
  </si>
  <si>
    <t>9 300.00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</si>
</sst>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2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right" vertical="center" wrapText="1"/>
    </xf>
    <xf numFmtId="0" fontId="4" fillId="3" borderId="4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9"/>
  <sheetViews>
    <sheetView tabSelected="1" topLeftCell="A79" workbookViewId="0">
      <selection activeCell="K82" sqref="K82"/>
    </sheetView>
  </sheetViews>
  <sheetFormatPr defaultRowHeight="14.4"/>
  <cols>
    <col min="1" max="1" width="8" customWidth="1"/>
    <col min="2" max="3" width="16.109375" customWidth="1"/>
    <col min="4" max="36" width="10.77734375" customWidth="1"/>
    <col min="37" max="37" width="8.88671875" customWidth="1"/>
  </cols>
  <sheetData>
    <row r="1" spans="1:37" ht="14.4" customHeight="1">
      <c r="AJ1" s="1" t="s">
        <v>0</v>
      </c>
    </row>
    <row r="2" spans="1:37" ht="121.0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7" ht="15.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ht="15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7">
      <c r="AJ5" s="5" t="s">
        <v>4</v>
      </c>
    </row>
    <row r="6" spans="1:37">
      <c r="AJ6" s="5" t="s">
        <v>5</v>
      </c>
    </row>
    <row r="7" spans="1:37" ht="28.8" customHeight="1">
      <c r="A7" s="6" t="str">
        <f t="shared" ref="A7:A9" si="0">"№ п/п"</f>
        <v>№ п/п</v>
      </c>
      <c r="B7" s="6" t="str">
        <f t="shared" ref="B7:B9" si="1">"Наименование избирательного округа"</f>
        <v>Наименование избирательного округа</v>
      </c>
      <c r="C7" s="6" t="str">
        <f t="shared" ref="C7:C9" si="2">"Наименование избирательного объединения, ФИО кандидата"</f>
        <v>Наименование избирательного объединения, ФИО кандидата</v>
      </c>
      <c r="D7" s="9" t="str">
        <f>""</f>
        <v/>
      </c>
      <c r="E7" s="10" t="str">
        <f>"1"</f>
        <v>1</v>
      </c>
      <c r="F7" s="10" t="str">
        <f>"1.1"</f>
        <v>1.1</v>
      </c>
      <c r="G7" s="10" t="str">
        <f>"1.1.1"</f>
        <v>1.1.1</v>
      </c>
      <c r="H7" s="10" t="str">
        <f>"1.1.2"</f>
        <v>1.1.2</v>
      </c>
      <c r="I7" s="10" t="str">
        <f>"1.1.3"</f>
        <v>1.1.3</v>
      </c>
      <c r="J7" s="10" t="str">
        <f>"1.1.4"</f>
        <v>1.1.4</v>
      </c>
      <c r="K7" s="10" t="str">
        <f>"1.2"</f>
        <v>1.2</v>
      </c>
      <c r="L7" s="10" t="str">
        <f>"1.2.1"</f>
        <v>1.2.1</v>
      </c>
      <c r="M7" s="10" t="str">
        <f>"1.2.2"</f>
        <v>1.2.2</v>
      </c>
      <c r="N7" s="10" t="str">
        <f>"1.2.3"</f>
        <v>1.2.3</v>
      </c>
      <c r="O7" s="10" t="str">
        <f>"1.2.4"</f>
        <v>1.2.4</v>
      </c>
      <c r="P7" s="10" t="str">
        <f>"2"</f>
        <v>2</v>
      </c>
      <c r="Q7" s="10" t="str">
        <f>"2.1"</f>
        <v>2.1</v>
      </c>
      <c r="R7" s="10" t="str">
        <f>"2.2"</f>
        <v>2.2</v>
      </c>
      <c r="S7" s="10" t="str">
        <f>"2.2.1"</f>
        <v>2.2.1</v>
      </c>
      <c r="T7" s="10" t="str">
        <f>"2.2.2"</f>
        <v>2.2.2</v>
      </c>
      <c r="U7" s="10" t="str">
        <f>"2.2.3"</f>
        <v>2.2.3</v>
      </c>
      <c r="V7" s="10" t="str">
        <f>"2.3"</f>
        <v>2.3</v>
      </c>
      <c r="W7" s="10" t="str">
        <f>"3"</f>
        <v>3</v>
      </c>
      <c r="X7" s="10" t="str">
        <f>"3.1"</f>
        <v>3.1</v>
      </c>
      <c r="Y7" s="10" t="str">
        <f>"3.1.1"</f>
        <v>3.1.1</v>
      </c>
      <c r="Z7" s="10" t="str">
        <f>"3.1.2"</f>
        <v>3.1.2</v>
      </c>
      <c r="AA7" s="10" t="str">
        <f>"3.2"</f>
        <v>3.2</v>
      </c>
      <c r="AB7" s="10" t="str">
        <f>"3.3"</f>
        <v>3.3</v>
      </c>
      <c r="AC7" s="10" t="str">
        <f>"3.4"</f>
        <v>3.4</v>
      </c>
      <c r="AD7" s="10" t="str">
        <f>"3.5"</f>
        <v>3.5</v>
      </c>
      <c r="AE7" s="10" t="str">
        <f>"3.6"</f>
        <v>3.6</v>
      </c>
      <c r="AF7" s="10" t="str">
        <f>"3.7"</f>
        <v>3.7</v>
      </c>
      <c r="AG7" s="10" t="str">
        <f>"3.8"</f>
        <v>3.8</v>
      </c>
      <c r="AH7" s="10" t="str">
        <f>"3.9"</f>
        <v>3.9</v>
      </c>
      <c r="AI7" s="10" t="str">
        <f>"4"</f>
        <v>4</v>
      </c>
      <c r="AJ7" s="10" t="str">
        <f>"4.1"</f>
        <v>4.1</v>
      </c>
    </row>
    <row r="8" spans="1:37" ht="223.8" customHeight="1">
      <c r="A8" s="7"/>
      <c r="B8" s="7"/>
      <c r="C8" s="7"/>
      <c r="D8" s="12" t="str">
        <f>"Строка финансового отчета"</f>
        <v>Строка финансового отчета</v>
      </c>
      <c r="E8" s="12" t="str">
        <f>"Поступило средств в избирательный фонд, всего"</f>
        <v>Поступило средств в избирательный фонд, всего</v>
      </c>
      <c r="F8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G8" s="12" t="str">
        <f>"Собственные средства кандидата"</f>
        <v>Собственные средства кандидата</v>
      </c>
      <c r="H8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I8" s="12" t="str">
        <f>"Добровольные пожертвования граждан"</f>
        <v>Добровольные пожертвования граждан</v>
      </c>
      <c r="J8" s="12" t="str">
        <f>"Добровольные пожертвования юридических лиц"</f>
        <v>Добровольные пожертвования юридических лиц</v>
      </c>
      <c r="K8" s="12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L8" s="12" t="str">
        <f>"Собственные средства кандидата"</f>
        <v>Собственные средства кандидата</v>
      </c>
      <c r="M8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N8" s="12" t="str">
        <f>"Добровольные пожертвования граждан"</f>
        <v>Добровольные пожертвования граждан</v>
      </c>
      <c r="O8" s="12" t="str">
        <f>"Добровольные пожертвования юридических лиц"</f>
        <v>Добровольные пожертвования юридических лиц</v>
      </c>
      <c r="P8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Q8" s="12" t="str">
        <f>"Перечислено в доход областного бюджета"</f>
        <v>Перечислено в доход областного бюджета</v>
      </c>
      <c r="R8" s="12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S8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T8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U8" s="12" t="str">
        <f>"Средств, поступивших с превышением предельного размера"</f>
        <v>Средств, поступивших с превышением предельного размера</v>
      </c>
      <c r="V8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W8" s="12" t="str">
        <f>"Израсходовано средств, всего"</f>
        <v>Израсходовано средств, всего</v>
      </c>
      <c r="X8" s="12" t="str">
        <f>"На организацию сбора подписей избирателей в поддержку выдвижения кандидата"</f>
        <v>На организацию сбора подписей избирателей в поддержку выдвижения кандидата</v>
      </c>
      <c r="Y8" s="12" t="str">
        <f>"На оплату изготовления подписных листов (подтверждается прилагаемыми копиями соответствующих первичных финансовых документов об оплате)"</f>
        <v>На оплату изготовления подписных листов (подтверждается прилагаемыми копиями соответствующих первичных финансовых документов об оплате)</v>
      </c>
      <c r="Z8" s="12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AA8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AB8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AC8" s="12" t="str">
        <f>"На предвыборную агитацию через сетевые издания"</f>
        <v>На предвыборную агитацию через сетевые издания</v>
      </c>
      <c r="AD8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AE8" s="12" t="str">
        <f>"На проведение агитационных публичных мероприятий"</f>
        <v>На проведение агитационных публичных мероприятий</v>
      </c>
      <c r="AF8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AG8" s="12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AH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AI8" s="12" t="str">
        <f>"Остаток средств фонда на дату составления отчета (подтверждается прилагаемой банковской справкой)"</f>
        <v>Остаток средств фонда на дату составления отчета (подтверждается прилагаемой банковской справкой)</v>
      </c>
      <c r="AJ8" s="12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AK8" s="4"/>
    </row>
    <row r="9" spans="1:37" ht="46.8" customHeight="1">
      <c r="A9" s="8"/>
      <c r="B9" s="8"/>
      <c r="C9" s="8"/>
      <c r="D9" s="9" t="str">
        <f>"Шифр строки"</f>
        <v>Шифр строки</v>
      </c>
      <c r="E9" s="10" t="str">
        <f>"1"</f>
        <v>1</v>
      </c>
      <c r="F9" s="10" t="str">
        <f>"2"</f>
        <v>2</v>
      </c>
      <c r="G9" s="10" t="str">
        <f>"3"</f>
        <v>3</v>
      </c>
      <c r="H9" s="10" t="str">
        <f>"4"</f>
        <v>4</v>
      </c>
      <c r="I9" s="10" t="str">
        <f>"5"</f>
        <v>5</v>
      </c>
      <c r="J9" s="10" t="str">
        <f>"6"</f>
        <v>6</v>
      </c>
      <c r="K9" s="10" t="str">
        <f>"7"</f>
        <v>7</v>
      </c>
      <c r="L9" s="10" t="str">
        <f>"8"</f>
        <v>8</v>
      </c>
      <c r="M9" s="10" t="str">
        <f>"9"</f>
        <v>9</v>
      </c>
      <c r="N9" s="10" t="str">
        <f>"10"</f>
        <v>10</v>
      </c>
      <c r="O9" s="10" t="str">
        <f>"11"</f>
        <v>11</v>
      </c>
      <c r="P9" s="10" t="str">
        <f>"12"</f>
        <v>12</v>
      </c>
      <c r="Q9" s="10" t="str">
        <f>"13"</f>
        <v>13</v>
      </c>
      <c r="R9" s="10" t="str">
        <f>"14"</f>
        <v>14</v>
      </c>
      <c r="S9" s="10" t="str">
        <f>"15"</f>
        <v>15</v>
      </c>
      <c r="T9" s="10" t="str">
        <f>"16"</f>
        <v>16</v>
      </c>
      <c r="U9" s="10" t="str">
        <f>"17"</f>
        <v>17</v>
      </c>
      <c r="V9" s="10" t="str">
        <f>"18"</f>
        <v>18</v>
      </c>
      <c r="W9" s="10" t="str">
        <f>"19"</f>
        <v>19</v>
      </c>
      <c r="X9" s="10" t="str">
        <f>"20"</f>
        <v>20</v>
      </c>
      <c r="Y9" s="10" t="str">
        <f>"21"</f>
        <v>21</v>
      </c>
      <c r="Z9" s="10" t="str">
        <f>"22"</f>
        <v>22</v>
      </c>
      <c r="AA9" s="10" t="str">
        <f>"23"</f>
        <v>23</v>
      </c>
      <c r="AB9" s="10" t="str">
        <f>"24"</f>
        <v>24</v>
      </c>
      <c r="AC9" s="10" t="str">
        <f>"25"</f>
        <v>25</v>
      </c>
      <c r="AD9" s="10" t="str">
        <f>"26"</f>
        <v>26</v>
      </c>
      <c r="AE9" s="10" t="str">
        <f>"27"</f>
        <v>27</v>
      </c>
      <c r="AF9" s="10" t="str">
        <f>"28"</f>
        <v>28</v>
      </c>
      <c r="AG9" s="10" t="str">
        <f>"29"</f>
        <v>29</v>
      </c>
      <c r="AH9" s="10" t="str">
        <f>"30"</f>
        <v>30</v>
      </c>
      <c r="AI9" s="10" t="str">
        <f>"32"</f>
        <v>32</v>
      </c>
      <c r="AJ9" s="10" t="str">
        <f>"31"</f>
        <v>31</v>
      </c>
      <c r="AK9" s="11"/>
    </row>
    <row r="10" spans="1:37" ht="24" customHeight="1">
      <c r="A10" s="14" t="s">
        <v>6</v>
      </c>
      <c r="B10" s="10" t="str">
        <f>"2"</f>
        <v>2</v>
      </c>
      <c r="C10" s="10">
        <v>3</v>
      </c>
      <c r="D10" s="15">
        <v>4</v>
      </c>
      <c r="E10" s="16"/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10">
        <v>14</v>
      </c>
      <c r="P10" s="10">
        <v>15</v>
      </c>
      <c r="Q10" s="10">
        <v>16</v>
      </c>
      <c r="R10" s="10">
        <v>17</v>
      </c>
      <c r="S10" s="10">
        <v>18</v>
      </c>
      <c r="T10" s="10">
        <v>19</v>
      </c>
      <c r="U10" s="10">
        <v>20</v>
      </c>
      <c r="V10" s="10">
        <v>21</v>
      </c>
      <c r="W10" s="10">
        <v>22</v>
      </c>
      <c r="X10" s="10">
        <v>23</v>
      </c>
      <c r="Y10" s="10">
        <v>24</v>
      </c>
      <c r="Z10" s="10">
        <v>25</v>
      </c>
      <c r="AA10" s="10">
        <v>26</v>
      </c>
      <c r="AB10" s="10">
        <v>27</v>
      </c>
      <c r="AC10" s="10">
        <v>28</v>
      </c>
      <c r="AD10" s="10">
        <v>29</v>
      </c>
      <c r="AE10" s="10">
        <v>30</v>
      </c>
      <c r="AF10" s="10">
        <v>31</v>
      </c>
      <c r="AG10" s="10">
        <v>32</v>
      </c>
      <c r="AH10" s="10">
        <v>33</v>
      </c>
      <c r="AI10" s="10">
        <v>34</v>
      </c>
      <c r="AJ10" s="10">
        <v>35</v>
      </c>
      <c r="AK10" s="4"/>
    </row>
    <row r="11" spans="1:37" ht="93" customHeight="1">
      <c r="A11" s="17" t="s">
        <v>6</v>
      </c>
      <c r="B11" s="18" t="str">
        <f>"Округ №1 (№ 1)"</f>
        <v>Округ №1 (№ 1)</v>
      </c>
      <c r="C11" s="18" t="s">
        <v>7</v>
      </c>
      <c r="D11" s="19">
        <v>28000</v>
      </c>
      <c r="E11" s="20"/>
      <c r="F11" s="21">
        <v>28000</v>
      </c>
      <c r="G11" s="21">
        <v>28000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28000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28000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13"/>
    </row>
    <row r="12" spans="1:37" ht="70.05" customHeight="1">
      <c r="A12" s="17" t="s">
        <v>8</v>
      </c>
      <c r="B12" s="18" t="str">
        <f>"Округ №1 (№ 1)"</f>
        <v>Округ №1 (№ 1)</v>
      </c>
      <c r="C12" s="18" t="s">
        <v>9</v>
      </c>
      <c r="D12" s="19">
        <v>500</v>
      </c>
      <c r="E12" s="20"/>
      <c r="F12" s="21">
        <v>500</v>
      </c>
      <c r="G12" s="21">
        <v>500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200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200</v>
      </c>
      <c r="W12" s="21">
        <v>300</v>
      </c>
      <c r="X12" s="21">
        <v>300</v>
      </c>
      <c r="Y12" s="21">
        <v>300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4"/>
    </row>
    <row r="13" spans="1:37" ht="93" customHeight="1">
      <c r="A13" s="14" t="s">
        <v>10</v>
      </c>
      <c r="B13" s="21"/>
      <c r="C13" s="21" t="s">
        <v>11</v>
      </c>
      <c r="D13" s="19">
        <v>28500</v>
      </c>
      <c r="E13" s="20"/>
      <c r="F13" s="21">
        <v>28500</v>
      </c>
      <c r="G13" s="21">
        <v>28500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200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200</v>
      </c>
      <c r="W13" s="21">
        <v>28300</v>
      </c>
      <c r="X13" s="21">
        <v>300</v>
      </c>
      <c r="Y13" s="21">
        <v>300</v>
      </c>
      <c r="Z13" s="21">
        <v>0</v>
      </c>
      <c r="AA13" s="21">
        <v>0</v>
      </c>
      <c r="AB13" s="21">
        <v>0</v>
      </c>
      <c r="AC13" s="21">
        <v>0</v>
      </c>
      <c r="AD13" s="21">
        <v>28000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"/>
    </row>
    <row r="14" spans="1:37" ht="93" customHeight="1">
      <c r="A14" s="17" t="s">
        <v>12</v>
      </c>
      <c r="B14" s="18" t="str">
        <f>"Округ №2 (№ 2)"</f>
        <v>Округ №2 (№ 2)</v>
      </c>
      <c r="C14" s="18" t="s">
        <v>13</v>
      </c>
      <c r="D14" s="19">
        <v>28000</v>
      </c>
      <c r="E14" s="20"/>
      <c r="F14" s="21">
        <v>28000</v>
      </c>
      <c r="G14" s="21">
        <v>28000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28000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28000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4"/>
    </row>
    <row r="15" spans="1:37" ht="46.95" customHeight="1">
      <c r="A15" s="17" t="s">
        <v>14</v>
      </c>
      <c r="B15" s="18" t="str">
        <f>"Округ №2 (№ 2)"</f>
        <v>Округ №2 (№ 2)</v>
      </c>
      <c r="C15" s="18" t="s">
        <v>15</v>
      </c>
      <c r="D15" s="19">
        <v>0</v>
      </c>
      <c r="E15" s="20"/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4"/>
    </row>
    <row r="16" spans="1:37" ht="93" customHeight="1">
      <c r="A16" s="14" t="s">
        <v>10</v>
      </c>
      <c r="B16" s="21"/>
      <c r="C16" s="21" t="s">
        <v>16</v>
      </c>
      <c r="D16" s="19">
        <v>28000</v>
      </c>
      <c r="E16" s="20"/>
      <c r="F16" s="21">
        <v>28000</v>
      </c>
      <c r="G16" s="21">
        <v>28000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28000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28000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4"/>
    </row>
    <row r="17" spans="1:37" ht="93" customHeight="1">
      <c r="A17" s="17" t="s">
        <v>17</v>
      </c>
      <c r="B17" s="18" t="str">
        <f>"Округ №3 (№ 3)"</f>
        <v>Округ №3 (№ 3)</v>
      </c>
      <c r="C17" s="18" t="s">
        <v>18</v>
      </c>
      <c r="D17" s="19">
        <v>12920</v>
      </c>
      <c r="E17" s="20"/>
      <c r="F17" s="21">
        <v>12920</v>
      </c>
      <c r="G17" s="21">
        <v>0</v>
      </c>
      <c r="H17" s="21">
        <v>12920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4420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4420</v>
      </c>
      <c r="W17" s="21">
        <v>8500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8500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4"/>
    </row>
    <row r="18" spans="1:37" ht="93" customHeight="1">
      <c r="A18" s="17" t="s">
        <v>19</v>
      </c>
      <c r="B18" s="18" t="str">
        <f>"Округ №3 (№ 3)"</f>
        <v>Округ №3 (№ 3)</v>
      </c>
      <c r="C18" s="18" t="s">
        <v>20</v>
      </c>
      <c r="D18" s="19">
        <v>16500</v>
      </c>
      <c r="E18" s="20"/>
      <c r="F18" s="21">
        <v>16500</v>
      </c>
      <c r="G18" s="21">
        <v>5500</v>
      </c>
      <c r="H18" s="21">
        <v>0</v>
      </c>
      <c r="I18" s="21">
        <v>0</v>
      </c>
      <c r="J18" s="21">
        <v>11000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16500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16500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4"/>
    </row>
    <row r="19" spans="1:37" ht="70.05" customHeight="1">
      <c r="A19" s="17" t="s">
        <v>21</v>
      </c>
      <c r="B19" s="18" t="str">
        <f>"Округ №3 (№ 3)"</f>
        <v>Округ №3 (№ 3)</v>
      </c>
      <c r="C19" s="18" t="s">
        <v>22</v>
      </c>
      <c r="D19" s="19">
        <v>300</v>
      </c>
      <c r="E19" s="20"/>
      <c r="F19" s="21">
        <v>300</v>
      </c>
      <c r="G19" s="21">
        <v>300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300</v>
      </c>
      <c r="X19" s="21">
        <v>300</v>
      </c>
      <c r="Y19" s="21">
        <v>300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4"/>
    </row>
    <row r="20" spans="1:37" ht="93" customHeight="1">
      <c r="A20" s="14" t="s">
        <v>10</v>
      </c>
      <c r="B20" s="21"/>
      <c r="C20" s="21" t="s">
        <v>23</v>
      </c>
      <c r="D20" s="19">
        <v>29720</v>
      </c>
      <c r="E20" s="20"/>
      <c r="F20" s="21">
        <v>29720</v>
      </c>
      <c r="G20" s="21">
        <v>5800</v>
      </c>
      <c r="H20" s="21">
        <v>12920</v>
      </c>
      <c r="I20" s="21">
        <v>0</v>
      </c>
      <c r="J20" s="21">
        <v>11000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4420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4420</v>
      </c>
      <c r="W20" s="21">
        <v>25300</v>
      </c>
      <c r="X20" s="21">
        <v>300</v>
      </c>
      <c r="Y20" s="21">
        <v>300</v>
      </c>
      <c r="Z20" s="21">
        <v>0</v>
      </c>
      <c r="AA20" s="21">
        <v>0</v>
      </c>
      <c r="AB20" s="21">
        <v>0</v>
      </c>
      <c r="AC20" s="21">
        <v>0</v>
      </c>
      <c r="AD20" s="21">
        <v>25000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4"/>
    </row>
    <row r="21" spans="1:37" ht="82.05" customHeight="1">
      <c r="A21" s="17" t="s">
        <v>24</v>
      </c>
      <c r="B21" s="18" t="str">
        <f>"Округ №4 (№ 4)"</f>
        <v>Округ №4 (№ 4)</v>
      </c>
      <c r="C21" s="18" t="s">
        <v>25</v>
      </c>
      <c r="D21" s="19">
        <v>9920</v>
      </c>
      <c r="E21" s="20"/>
      <c r="F21" s="21">
        <v>9920</v>
      </c>
      <c r="G21" s="21">
        <v>0</v>
      </c>
      <c r="H21" s="21">
        <v>9920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9920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9920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4"/>
    </row>
    <row r="22" spans="1:37" ht="93" customHeight="1">
      <c r="A22" s="17" t="s">
        <v>26</v>
      </c>
      <c r="B22" s="18" t="str">
        <f>"Округ №4 (№ 4)"</f>
        <v>Округ №4 (№ 4)</v>
      </c>
      <c r="C22" s="18" t="s">
        <v>27</v>
      </c>
      <c r="D22" s="19">
        <v>16500</v>
      </c>
      <c r="E22" s="20"/>
      <c r="F22" s="21">
        <v>16500</v>
      </c>
      <c r="G22" s="21">
        <v>5500</v>
      </c>
      <c r="H22" s="21">
        <v>0</v>
      </c>
      <c r="I22" s="21">
        <v>0</v>
      </c>
      <c r="J22" s="21">
        <v>11000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16500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16500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4"/>
    </row>
    <row r="23" spans="1:37" ht="70.05" customHeight="1">
      <c r="A23" s="17" t="s">
        <v>28</v>
      </c>
      <c r="B23" s="18" t="str">
        <f>"Округ №4 (№ 4)"</f>
        <v>Округ №4 (№ 4)</v>
      </c>
      <c r="C23" s="18" t="s">
        <v>29</v>
      </c>
      <c r="D23" s="19">
        <v>300</v>
      </c>
      <c r="E23" s="20"/>
      <c r="F23" s="21">
        <v>300</v>
      </c>
      <c r="G23" s="21">
        <v>300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300</v>
      </c>
      <c r="X23" s="21">
        <v>300</v>
      </c>
      <c r="Y23" s="21">
        <v>300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4"/>
    </row>
    <row r="24" spans="1:37" ht="93" customHeight="1">
      <c r="A24" s="14" t="s">
        <v>10</v>
      </c>
      <c r="B24" s="21"/>
      <c r="C24" s="21" t="s">
        <v>30</v>
      </c>
      <c r="D24" s="19">
        <v>26720</v>
      </c>
      <c r="E24" s="20"/>
      <c r="F24" s="21">
        <v>26720</v>
      </c>
      <c r="G24" s="21">
        <v>5800</v>
      </c>
      <c r="H24" s="21">
        <v>9920</v>
      </c>
      <c r="I24" s="21">
        <v>0</v>
      </c>
      <c r="J24" s="21">
        <v>11000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26720</v>
      </c>
      <c r="X24" s="21">
        <v>300</v>
      </c>
      <c r="Y24" s="21">
        <v>300</v>
      </c>
      <c r="Z24" s="21">
        <v>0</v>
      </c>
      <c r="AA24" s="21">
        <v>0</v>
      </c>
      <c r="AB24" s="21">
        <v>0</v>
      </c>
      <c r="AC24" s="21">
        <v>0</v>
      </c>
      <c r="AD24" s="21">
        <v>26420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4"/>
    </row>
    <row r="25" spans="1:37" ht="46.95" customHeight="1">
      <c r="A25" s="17" t="s">
        <v>31</v>
      </c>
      <c r="B25" s="18" t="str">
        <f>"Округ №5 (№ 5)"</f>
        <v>Округ №5 (№ 5)</v>
      </c>
      <c r="C25" s="18" t="s">
        <v>32</v>
      </c>
      <c r="D25" s="19">
        <v>0</v>
      </c>
      <c r="E25" s="20"/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4"/>
    </row>
    <row r="26" spans="1:37" ht="93" customHeight="1">
      <c r="A26" s="17" t="s">
        <v>33</v>
      </c>
      <c r="B26" s="18" t="str">
        <f>"Округ №5 (№ 5)"</f>
        <v>Округ №5 (№ 5)</v>
      </c>
      <c r="C26" s="18" t="s">
        <v>34</v>
      </c>
      <c r="D26" s="19">
        <v>18900</v>
      </c>
      <c r="E26" s="20"/>
      <c r="F26" s="21">
        <v>18900</v>
      </c>
      <c r="G26" s="21">
        <v>18900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18900</v>
      </c>
      <c r="X26" s="21">
        <v>900</v>
      </c>
      <c r="Y26" s="21">
        <v>900</v>
      </c>
      <c r="Z26" s="21">
        <v>0</v>
      </c>
      <c r="AA26" s="21">
        <v>0</v>
      </c>
      <c r="AB26" s="21">
        <v>0</v>
      </c>
      <c r="AC26" s="21">
        <v>0</v>
      </c>
      <c r="AD26" s="21">
        <v>18000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4"/>
    </row>
    <row r="27" spans="1:37" ht="93" customHeight="1">
      <c r="A27" s="17" t="s">
        <v>35</v>
      </c>
      <c r="B27" s="18" t="str">
        <f>"Округ №5 (№ 5)"</f>
        <v>Округ №5 (№ 5)</v>
      </c>
      <c r="C27" s="18" t="s">
        <v>36</v>
      </c>
      <c r="D27" s="19">
        <v>28000</v>
      </c>
      <c r="E27" s="20"/>
      <c r="F27" s="21">
        <v>28000</v>
      </c>
      <c r="G27" s="21">
        <v>28000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28000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28000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4"/>
    </row>
    <row r="28" spans="1:37" ht="93" customHeight="1">
      <c r="A28" s="14" t="s">
        <v>10</v>
      </c>
      <c r="B28" s="21"/>
      <c r="C28" s="21" t="s">
        <v>37</v>
      </c>
      <c r="D28" s="19">
        <v>46900</v>
      </c>
      <c r="E28" s="20"/>
      <c r="F28" s="21">
        <v>46900</v>
      </c>
      <c r="G28" s="21">
        <v>46900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46900</v>
      </c>
      <c r="X28" s="21">
        <v>900</v>
      </c>
      <c r="Y28" s="21">
        <v>900</v>
      </c>
      <c r="Z28" s="21">
        <v>0</v>
      </c>
      <c r="AA28" s="21">
        <v>0</v>
      </c>
      <c r="AB28" s="21">
        <v>0</v>
      </c>
      <c r="AC28" s="21">
        <v>0</v>
      </c>
      <c r="AD28" s="21">
        <v>46000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4"/>
    </row>
    <row r="29" spans="1:37" ht="93" customHeight="1">
      <c r="A29" s="17" t="s">
        <v>38</v>
      </c>
      <c r="B29" s="18" t="str">
        <f>"Округ №6 (№ 6)"</f>
        <v>Округ №6 (№ 6)</v>
      </c>
      <c r="C29" s="18" t="s">
        <v>39</v>
      </c>
      <c r="D29" s="19">
        <v>21700</v>
      </c>
      <c r="E29" s="20"/>
      <c r="F29" s="21">
        <v>21700</v>
      </c>
      <c r="G29" s="21">
        <v>0</v>
      </c>
      <c r="H29" s="21">
        <v>21700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10850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10850</v>
      </c>
      <c r="W29" s="21">
        <v>10850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10850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4"/>
    </row>
    <row r="30" spans="1:37" ht="93" customHeight="1">
      <c r="A30" s="17" t="s">
        <v>40</v>
      </c>
      <c r="B30" s="18" t="str">
        <f>"Округ №6 (№ 6)"</f>
        <v>Округ №6 (№ 6)</v>
      </c>
      <c r="C30" s="18" t="s">
        <v>41</v>
      </c>
      <c r="D30" s="19">
        <v>16500</v>
      </c>
      <c r="E30" s="20"/>
      <c r="F30" s="21">
        <v>16500</v>
      </c>
      <c r="G30" s="21">
        <v>5500</v>
      </c>
      <c r="H30" s="21">
        <v>0</v>
      </c>
      <c r="I30" s="21">
        <v>0</v>
      </c>
      <c r="J30" s="21">
        <v>11000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16500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16500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4"/>
    </row>
    <row r="31" spans="1:37" ht="70.05" customHeight="1">
      <c r="A31" s="17" t="s">
        <v>42</v>
      </c>
      <c r="B31" s="18" t="str">
        <f>"Округ №6 (№ 6)"</f>
        <v>Округ №6 (№ 6)</v>
      </c>
      <c r="C31" s="18" t="s">
        <v>43</v>
      </c>
      <c r="D31" s="19">
        <v>300</v>
      </c>
      <c r="E31" s="20"/>
      <c r="F31" s="21">
        <v>300</v>
      </c>
      <c r="G31" s="21">
        <v>300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300</v>
      </c>
      <c r="X31" s="21">
        <v>300</v>
      </c>
      <c r="Y31" s="21">
        <v>300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4"/>
    </row>
    <row r="32" spans="1:37" ht="93" customHeight="1">
      <c r="A32" s="14" t="s">
        <v>10</v>
      </c>
      <c r="B32" s="21"/>
      <c r="C32" s="21" t="s">
        <v>44</v>
      </c>
      <c r="D32" s="19">
        <v>38500</v>
      </c>
      <c r="E32" s="20"/>
      <c r="F32" s="21">
        <v>38500</v>
      </c>
      <c r="G32" s="21">
        <v>5800</v>
      </c>
      <c r="H32" s="21">
        <v>21700</v>
      </c>
      <c r="I32" s="21">
        <v>0</v>
      </c>
      <c r="J32" s="21">
        <v>11000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10850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10850</v>
      </c>
      <c r="W32" s="21">
        <v>27650</v>
      </c>
      <c r="X32" s="21">
        <v>300</v>
      </c>
      <c r="Y32" s="21">
        <v>300</v>
      </c>
      <c r="Z32" s="21">
        <v>0</v>
      </c>
      <c r="AA32" s="21">
        <v>0</v>
      </c>
      <c r="AB32" s="21">
        <v>0</v>
      </c>
      <c r="AC32" s="21">
        <v>0</v>
      </c>
      <c r="AD32" s="21">
        <v>27350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4"/>
    </row>
    <row r="33" spans="1:37" ht="46.95" customHeight="1">
      <c r="A33" s="17" t="s">
        <v>45</v>
      </c>
      <c r="B33" s="18" t="str">
        <f>"Округ №7 (№ 7)"</f>
        <v>Округ №7 (№ 7)</v>
      </c>
      <c r="C33" s="18" t="s">
        <v>46</v>
      </c>
      <c r="D33" s="19">
        <v>0</v>
      </c>
      <c r="E33" s="20"/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4"/>
    </row>
    <row r="34" spans="1:37" ht="93" customHeight="1">
      <c r="A34" s="17" t="s">
        <v>47</v>
      </c>
      <c r="B34" s="18" t="str">
        <f>"Округ №7 (№ 7)"</f>
        <v>Округ №7 (№ 7)</v>
      </c>
      <c r="C34" s="18" t="s">
        <v>48</v>
      </c>
      <c r="D34" s="19">
        <v>16500</v>
      </c>
      <c r="E34" s="20"/>
      <c r="F34" s="21">
        <v>16500</v>
      </c>
      <c r="G34" s="21">
        <v>5500</v>
      </c>
      <c r="H34" s="21">
        <v>0</v>
      </c>
      <c r="I34" s="21">
        <v>0</v>
      </c>
      <c r="J34" s="21">
        <v>11000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3100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3100</v>
      </c>
      <c r="W34" s="21">
        <v>13400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13400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4"/>
    </row>
    <row r="35" spans="1:37" ht="70.05" customHeight="1">
      <c r="A35" s="17" t="s">
        <v>49</v>
      </c>
      <c r="B35" s="18" t="str">
        <f>"Округ №7 (№ 7)"</f>
        <v>Округ №7 (№ 7)</v>
      </c>
      <c r="C35" s="18" t="s">
        <v>50</v>
      </c>
      <c r="D35" s="19">
        <v>500</v>
      </c>
      <c r="E35" s="20"/>
      <c r="F35" s="21">
        <v>500</v>
      </c>
      <c r="G35" s="21">
        <v>500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200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200</v>
      </c>
      <c r="W35" s="21">
        <v>300</v>
      </c>
      <c r="X35" s="21">
        <v>300</v>
      </c>
      <c r="Y35" s="21">
        <v>300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4"/>
    </row>
    <row r="36" spans="1:37" ht="93" customHeight="1">
      <c r="A36" s="14" t="s">
        <v>10</v>
      </c>
      <c r="B36" s="21"/>
      <c r="C36" s="21" t="s">
        <v>51</v>
      </c>
      <c r="D36" s="19">
        <v>17000</v>
      </c>
      <c r="E36" s="20"/>
      <c r="F36" s="21">
        <v>17000</v>
      </c>
      <c r="G36" s="21">
        <v>6000</v>
      </c>
      <c r="H36" s="21">
        <v>0</v>
      </c>
      <c r="I36" s="21">
        <v>0</v>
      </c>
      <c r="J36" s="21">
        <v>11000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3300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3300</v>
      </c>
      <c r="W36" s="21">
        <v>13700</v>
      </c>
      <c r="X36" s="21">
        <v>300</v>
      </c>
      <c r="Y36" s="21">
        <v>300</v>
      </c>
      <c r="Z36" s="21">
        <v>0</v>
      </c>
      <c r="AA36" s="21">
        <v>0</v>
      </c>
      <c r="AB36" s="21">
        <v>0</v>
      </c>
      <c r="AC36" s="21">
        <v>0</v>
      </c>
      <c r="AD36" s="21">
        <v>13400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4"/>
    </row>
    <row r="37" spans="1:37" ht="93" customHeight="1">
      <c r="A37" s="17" t="s">
        <v>52</v>
      </c>
      <c r="B37" s="18" t="str">
        <f>"Округ №8 (№ 8)"</f>
        <v>Округ №8 (№ 8)</v>
      </c>
      <c r="C37" s="18" t="s">
        <v>53</v>
      </c>
      <c r="D37" s="19">
        <v>10860</v>
      </c>
      <c r="E37" s="20"/>
      <c r="F37" s="21">
        <v>10860</v>
      </c>
      <c r="G37" s="21">
        <v>10</v>
      </c>
      <c r="H37" s="21">
        <v>10850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10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10</v>
      </c>
      <c r="W37" s="21">
        <v>10850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10850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4"/>
    </row>
    <row r="38" spans="1:37" ht="93" customHeight="1">
      <c r="A38" s="17" t="s">
        <v>54</v>
      </c>
      <c r="B38" s="18" t="str">
        <f>"Округ №8 (№ 8)"</f>
        <v>Округ №8 (№ 8)</v>
      </c>
      <c r="C38" s="18" t="s">
        <v>55</v>
      </c>
      <c r="D38" s="19">
        <v>15000</v>
      </c>
      <c r="E38" s="20"/>
      <c r="F38" s="21">
        <v>15000</v>
      </c>
      <c r="G38" s="21">
        <v>0</v>
      </c>
      <c r="H38" s="21">
        <v>15000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15000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5700</v>
      </c>
      <c r="AE38" s="21">
        <v>0</v>
      </c>
      <c r="AF38" s="21">
        <v>0</v>
      </c>
      <c r="AG38" s="21">
        <v>9300</v>
      </c>
      <c r="AH38" s="21">
        <v>0</v>
      </c>
      <c r="AI38" s="21">
        <v>0</v>
      </c>
      <c r="AJ38" s="21">
        <v>0</v>
      </c>
      <c r="AK38" s="4"/>
    </row>
    <row r="39" spans="1:37" ht="93" customHeight="1">
      <c r="A39" s="17" t="s">
        <v>56</v>
      </c>
      <c r="B39" s="18" t="str">
        <f>"Округ №8 (№ 8)"</f>
        <v>Округ №8 (№ 8)</v>
      </c>
      <c r="C39" s="18" t="s">
        <v>57</v>
      </c>
      <c r="D39" s="19">
        <v>16400</v>
      </c>
      <c r="E39" s="20"/>
      <c r="F39" s="21">
        <v>16400</v>
      </c>
      <c r="G39" s="21">
        <v>9600</v>
      </c>
      <c r="H39" s="21">
        <v>0</v>
      </c>
      <c r="I39" s="21">
        <v>0</v>
      </c>
      <c r="J39" s="21">
        <v>6800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16400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16400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4"/>
    </row>
    <row r="40" spans="1:37" ht="93" customHeight="1">
      <c r="A40" s="14" t="s">
        <v>10</v>
      </c>
      <c r="B40" s="21"/>
      <c r="C40" s="21" t="s">
        <v>58</v>
      </c>
      <c r="D40" s="19">
        <v>42260</v>
      </c>
      <c r="E40" s="20"/>
      <c r="F40" s="21">
        <v>42260</v>
      </c>
      <c r="G40" s="21">
        <v>9610</v>
      </c>
      <c r="H40" s="21">
        <v>25850</v>
      </c>
      <c r="I40" s="21">
        <v>0</v>
      </c>
      <c r="J40" s="21">
        <v>6800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10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10</v>
      </c>
      <c r="W40" s="21">
        <v>42250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32950</v>
      </c>
      <c r="AE40" s="21">
        <v>0</v>
      </c>
      <c r="AF40" s="21">
        <v>0</v>
      </c>
      <c r="AG40" s="21">
        <v>9300</v>
      </c>
      <c r="AH40" s="21">
        <v>0</v>
      </c>
      <c r="AI40" s="21">
        <v>0</v>
      </c>
      <c r="AJ40" s="21">
        <v>0</v>
      </c>
      <c r="AK40" s="4"/>
    </row>
    <row r="41" spans="1:37" ht="46.95" customHeight="1">
      <c r="A41" s="17" t="s">
        <v>59</v>
      </c>
      <c r="B41" s="18" t="str">
        <f>"Округ №9 (№ 9)"</f>
        <v>Округ №9 (№ 9)</v>
      </c>
      <c r="C41" s="18" t="s">
        <v>60</v>
      </c>
      <c r="D41" s="19">
        <v>0</v>
      </c>
      <c r="E41" s="20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4"/>
    </row>
    <row r="42" spans="1:37" ht="93" customHeight="1">
      <c r="A42" s="17" t="s">
        <v>61</v>
      </c>
      <c r="B42" s="18" t="str">
        <f>"Округ №9 (№ 9)"</f>
        <v>Округ №9 (№ 9)</v>
      </c>
      <c r="C42" s="18" t="s">
        <v>62</v>
      </c>
      <c r="D42" s="19">
        <v>19900</v>
      </c>
      <c r="E42" s="20"/>
      <c r="F42" s="21">
        <v>19900</v>
      </c>
      <c r="G42" s="21">
        <v>5500</v>
      </c>
      <c r="H42" s="21">
        <v>0</v>
      </c>
      <c r="I42" s="21">
        <v>0</v>
      </c>
      <c r="J42" s="21">
        <v>14400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19900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19900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4"/>
    </row>
    <row r="43" spans="1:37" ht="70.05" customHeight="1">
      <c r="A43" s="17" t="s">
        <v>63</v>
      </c>
      <c r="B43" s="18" t="str">
        <f>"Округ №9 (№ 9)"</f>
        <v>Округ №9 (№ 9)</v>
      </c>
      <c r="C43" s="18" t="s">
        <v>64</v>
      </c>
      <c r="D43" s="19">
        <v>500</v>
      </c>
      <c r="E43" s="20"/>
      <c r="F43" s="21">
        <v>500</v>
      </c>
      <c r="G43" s="21">
        <v>500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500</v>
      </c>
      <c r="X43" s="21">
        <v>500</v>
      </c>
      <c r="Y43" s="21">
        <v>500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4"/>
    </row>
    <row r="44" spans="1:37" ht="93" customHeight="1">
      <c r="A44" s="17" t="s">
        <v>65</v>
      </c>
      <c r="B44" s="18" t="str">
        <f>"Округ №9 (№ 9)"</f>
        <v>Округ №9 (№ 9)</v>
      </c>
      <c r="C44" s="18" t="s">
        <v>66</v>
      </c>
      <c r="D44" s="19">
        <v>10850</v>
      </c>
      <c r="E44" s="20"/>
      <c r="F44" s="21">
        <v>10850</v>
      </c>
      <c r="G44" s="21">
        <v>0</v>
      </c>
      <c r="H44" s="21">
        <v>10850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10850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10850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4"/>
    </row>
    <row r="45" spans="1:37" ht="93" customHeight="1">
      <c r="A45" s="14" t="s">
        <v>10</v>
      </c>
      <c r="B45" s="21"/>
      <c r="C45" s="21" t="s">
        <v>67</v>
      </c>
      <c r="D45" s="19">
        <v>31250</v>
      </c>
      <c r="E45" s="20"/>
      <c r="F45" s="21">
        <v>31250</v>
      </c>
      <c r="G45" s="21">
        <v>6000</v>
      </c>
      <c r="H45" s="21">
        <v>10850</v>
      </c>
      <c r="I45" s="21">
        <v>0</v>
      </c>
      <c r="J45" s="21">
        <v>14400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31250</v>
      </c>
      <c r="X45" s="21">
        <v>500</v>
      </c>
      <c r="Y45" s="21">
        <v>500</v>
      </c>
      <c r="Z45" s="21">
        <v>0</v>
      </c>
      <c r="AA45" s="21">
        <v>0</v>
      </c>
      <c r="AB45" s="21">
        <v>0</v>
      </c>
      <c r="AC45" s="21">
        <v>0</v>
      </c>
      <c r="AD45" s="21">
        <v>30750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4"/>
    </row>
    <row r="46" spans="1:37" ht="82.05" customHeight="1">
      <c r="A46" s="17" t="s">
        <v>68</v>
      </c>
      <c r="B46" s="18" t="str">
        <f>"Округ №10 (№ 10)"</f>
        <v>Округ №10 (№ 10)</v>
      </c>
      <c r="C46" s="18" t="s">
        <v>69</v>
      </c>
      <c r="D46" s="19">
        <v>9920</v>
      </c>
      <c r="E46" s="20"/>
      <c r="F46" s="21">
        <v>9920</v>
      </c>
      <c r="G46" s="21">
        <v>0</v>
      </c>
      <c r="H46" s="21">
        <v>9920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9920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9920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4"/>
    </row>
    <row r="47" spans="1:37" ht="93" customHeight="1">
      <c r="A47" s="17" t="s">
        <v>70</v>
      </c>
      <c r="B47" s="18" t="str">
        <f>"Округ №10 (№ 10)"</f>
        <v>Округ №10 (№ 10)</v>
      </c>
      <c r="C47" s="18" t="s">
        <v>71</v>
      </c>
      <c r="D47" s="19">
        <v>16500</v>
      </c>
      <c r="E47" s="20"/>
      <c r="F47" s="21">
        <v>16500</v>
      </c>
      <c r="G47" s="21">
        <v>8500</v>
      </c>
      <c r="H47" s="21">
        <v>0</v>
      </c>
      <c r="I47" s="21">
        <v>0</v>
      </c>
      <c r="J47" s="21">
        <v>8000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16500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16500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4"/>
    </row>
    <row r="48" spans="1:37" ht="93" customHeight="1">
      <c r="A48" s="14" t="s">
        <v>10</v>
      </c>
      <c r="B48" s="21"/>
      <c r="C48" s="21" t="s">
        <v>72</v>
      </c>
      <c r="D48" s="19">
        <v>26420</v>
      </c>
      <c r="E48" s="20"/>
      <c r="F48" s="21">
        <v>26420</v>
      </c>
      <c r="G48" s="21">
        <v>8500</v>
      </c>
      <c r="H48" s="21">
        <v>9920</v>
      </c>
      <c r="I48" s="21">
        <v>0</v>
      </c>
      <c r="J48" s="21">
        <v>8000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26420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26420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4"/>
    </row>
    <row r="49" spans="1:37" ht="93" customHeight="1">
      <c r="A49" s="17" t="s">
        <v>73</v>
      </c>
      <c r="B49" s="18" t="str">
        <f>"Округ №11 (№ 11)"</f>
        <v>Округ №11 (№ 11)</v>
      </c>
      <c r="C49" s="18" t="s">
        <v>74</v>
      </c>
      <c r="D49" s="19">
        <v>16500</v>
      </c>
      <c r="E49" s="20"/>
      <c r="F49" s="21">
        <v>16500</v>
      </c>
      <c r="G49" s="21">
        <v>5500</v>
      </c>
      <c r="H49" s="21">
        <v>0</v>
      </c>
      <c r="I49" s="21">
        <v>0</v>
      </c>
      <c r="J49" s="21">
        <v>11000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16500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16500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4"/>
    </row>
    <row r="50" spans="1:37" ht="46.95" customHeight="1">
      <c r="A50" s="17" t="s">
        <v>75</v>
      </c>
      <c r="B50" s="18" t="str">
        <f>"Округ №11 (№ 11)"</f>
        <v>Округ №11 (№ 11)</v>
      </c>
      <c r="C50" s="18" t="s">
        <v>76</v>
      </c>
      <c r="D50" s="19">
        <v>0</v>
      </c>
      <c r="E50" s="20"/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4"/>
    </row>
    <row r="51" spans="1:37" ht="93" customHeight="1">
      <c r="A51" s="17" t="s">
        <v>77</v>
      </c>
      <c r="B51" s="18" t="str">
        <f>"Округ №11 (№ 11)"</f>
        <v>Округ №11 (№ 11)</v>
      </c>
      <c r="C51" s="18" t="s">
        <v>78</v>
      </c>
      <c r="D51" s="19">
        <v>25800</v>
      </c>
      <c r="E51" s="20"/>
      <c r="F51" s="21">
        <v>25800</v>
      </c>
      <c r="G51" s="21">
        <v>25800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9500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9500</v>
      </c>
      <c r="W51" s="21">
        <v>16300</v>
      </c>
      <c r="X51" s="21">
        <v>800</v>
      </c>
      <c r="Y51" s="21">
        <v>800</v>
      </c>
      <c r="Z51" s="21">
        <v>0</v>
      </c>
      <c r="AA51" s="21">
        <v>0</v>
      </c>
      <c r="AB51" s="21">
        <v>0</v>
      </c>
      <c r="AC51" s="21">
        <v>0</v>
      </c>
      <c r="AD51" s="21">
        <v>15500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4"/>
    </row>
    <row r="52" spans="1:37" ht="93" customHeight="1">
      <c r="A52" s="14" t="s">
        <v>10</v>
      </c>
      <c r="B52" s="21"/>
      <c r="C52" s="21" t="s">
        <v>79</v>
      </c>
      <c r="D52" s="19">
        <v>42300</v>
      </c>
      <c r="E52" s="20"/>
      <c r="F52" s="21">
        <v>42300</v>
      </c>
      <c r="G52" s="21">
        <v>31300</v>
      </c>
      <c r="H52" s="21">
        <v>0</v>
      </c>
      <c r="I52" s="21">
        <v>0</v>
      </c>
      <c r="J52" s="21">
        <v>11000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9500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9500</v>
      </c>
      <c r="W52" s="21">
        <v>32800</v>
      </c>
      <c r="X52" s="21">
        <v>800</v>
      </c>
      <c r="Y52" s="21">
        <v>800</v>
      </c>
      <c r="Z52" s="21">
        <v>0</v>
      </c>
      <c r="AA52" s="21">
        <v>0</v>
      </c>
      <c r="AB52" s="21">
        <v>0</v>
      </c>
      <c r="AC52" s="21">
        <v>0</v>
      </c>
      <c r="AD52" s="21">
        <v>32000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4"/>
    </row>
    <row r="53" spans="1:37" ht="93" customHeight="1">
      <c r="A53" s="17" t="s">
        <v>80</v>
      </c>
      <c r="B53" s="18" t="str">
        <f>"Округ №12 (№ 12)"</f>
        <v>Округ №12 (№ 12)</v>
      </c>
      <c r="C53" s="18" t="s">
        <v>81</v>
      </c>
      <c r="D53" s="19">
        <v>26900</v>
      </c>
      <c r="E53" s="20"/>
      <c r="F53" s="21">
        <v>26900</v>
      </c>
      <c r="G53" s="21">
        <v>0</v>
      </c>
      <c r="H53" s="21">
        <v>0</v>
      </c>
      <c r="I53" s="21">
        <v>0</v>
      </c>
      <c r="J53" s="21">
        <v>26900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26900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26900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4"/>
    </row>
    <row r="54" spans="1:37" ht="82.05" customHeight="1">
      <c r="A54" s="17" t="s">
        <v>82</v>
      </c>
      <c r="B54" s="18" t="str">
        <f>"Округ №12 (№ 12)"</f>
        <v>Округ №12 (№ 12)</v>
      </c>
      <c r="C54" s="18" t="s">
        <v>83</v>
      </c>
      <c r="D54" s="19">
        <v>1538</v>
      </c>
      <c r="E54" s="20"/>
      <c r="F54" s="21">
        <v>1538</v>
      </c>
      <c r="G54" s="21">
        <v>1538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1538</v>
      </c>
      <c r="X54" s="21">
        <v>225</v>
      </c>
      <c r="Y54" s="21">
        <v>225</v>
      </c>
      <c r="Z54" s="21">
        <v>0</v>
      </c>
      <c r="AA54" s="21">
        <v>0</v>
      </c>
      <c r="AB54" s="21">
        <v>0</v>
      </c>
      <c r="AC54" s="21">
        <v>0</v>
      </c>
      <c r="AD54" s="21">
        <v>1313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4"/>
    </row>
    <row r="55" spans="1:37" ht="82.05" customHeight="1">
      <c r="A55" s="17" t="s">
        <v>84</v>
      </c>
      <c r="B55" s="18" t="str">
        <f>"Округ №12 (№ 12)"</f>
        <v>Округ №12 (№ 12)</v>
      </c>
      <c r="C55" s="18" t="s">
        <v>85</v>
      </c>
      <c r="D55" s="19">
        <v>2325</v>
      </c>
      <c r="E55" s="20"/>
      <c r="F55" s="21">
        <v>2325</v>
      </c>
      <c r="G55" s="21">
        <v>0</v>
      </c>
      <c r="H55" s="21">
        <v>2325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2325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2325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4"/>
    </row>
    <row r="56" spans="1:37" ht="93" customHeight="1">
      <c r="A56" s="17" t="s">
        <v>86</v>
      </c>
      <c r="B56" s="18" t="str">
        <f>"Округ №12 (№ 12)"</f>
        <v>Округ №12 (№ 12)</v>
      </c>
      <c r="C56" s="18" t="s">
        <v>87</v>
      </c>
      <c r="D56" s="19">
        <v>16250</v>
      </c>
      <c r="E56" s="20"/>
      <c r="F56" s="21">
        <v>16250</v>
      </c>
      <c r="G56" s="21">
        <v>1250</v>
      </c>
      <c r="H56" s="21">
        <v>15000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16250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16250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4"/>
    </row>
    <row r="57" spans="1:37" ht="82.05" customHeight="1">
      <c r="A57" s="17" t="s">
        <v>88</v>
      </c>
      <c r="B57" s="18" t="str">
        <f>"Округ №12 (№ 12)"</f>
        <v>Округ №12 (№ 12)</v>
      </c>
      <c r="C57" s="18" t="s">
        <v>89</v>
      </c>
      <c r="D57" s="19">
        <v>7420</v>
      </c>
      <c r="E57" s="20"/>
      <c r="F57" s="21">
        <v>7420</v>
      </c>
      <c r="G57" s="21">
        <v>0</v>
      </c>
      <c r="H57" s="21">
        <v>7420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7420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7420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4"/>
    </row>
    <row r="58" spans="1:37" ht="93" customHeight="1">
      <c r="A58" s="14" t="s">
        <v>10</v>
      </c>
      <c r="B58" s="21"/>
      <c r="C58" s="21" t="s">
        <v>90</v>
      </c>
      <c r="D58" s="19">
        <v>54433</v>
      </c>
      <c r="E58" s="20"/>
      <c r="F58" s="21">
        <v>54433</v>
      </c>
      <c r="G58" s="21">
        <v>2788</v>
      </c>
      <c r="H58" s="21">
        <v>24745</v>
      </c>
      <c r="I58" s="21">
        <v>0</v>
      </c>
      <c r="J58" s="21">
        <v>26900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54433</v>
      </c>
      <c r="X58" s="21">
        <v>225</v>
      </c>
      <c r="Y58" s="21">
        <v>225</v>
      </c>
      <c r="Z58" s="21">
        <v>0</v>
      </c>
      <c r="AA58" s="21">
        <v>0</v>
      </c>
      <c r="AB58" s="21">
        <v>0</v>
      </c>
      <c r="AC58" s="21">
        <v>0</v>
      </c>
      <c r="AD58" s="21">
        <v>54208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4"/>
    </row>
    <row r="59" spans="1:37" ht="82.05" customHeight="1">
      <c r="A59" s="17" t="s">
        <v>91</v>
      </c>
      <c r="B59" s="18" t="str">
        <f>"Округ №13 (№ 13)"</f>
        <v>Округ №13 (№ 13)</v>
      </c>
      <c r="C59" s="18" t="s">
        <v>92</v>
      </c>
      <c r="D59" s="19">
        <v>6391.9</v>
      </c>
      <c r="E59" s="20"/>
      <c r="F59" s="21">
        <v>6391.9</v>
      </c>
      <c r="G59" s="21">
        <v>4066.9</v>
      </c>
      <c r="H59" s="21">
        <v>2325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6391.9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6391.9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4"/>
    </row>
    <row r="60" spans="1:37" ht="93" customHeight="1">
      <c r="A60" s="17" t="s">
        <v>93</v>
      </c>
      <c r="B60" s="18" t="str">
        <f>"Округ №13 (№ 13)"</f>
        <v>Округ №13 (№ 13)</v>
      </c>
      <c r="C60" s="18" t="s">
        <v>94</v>
      </c>
      <c r="D60" s="19">
        <v>28000</v>
      </c>
      <c r="E60" s="20"/>
      <c r="F60" s="21">
        <v>28000</v>
      </c>
      <c r="G60" s="21">
        <v>28000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28000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28000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4"/>
    </row>
    <row r="61" spans="1:37" ht="93" customHeight="1">
      <c r="A61" s="17" t="s">
        <v>95</v>
      </c>
      <c r="B61" s="18" t="str">
        <f>"Округ №13 (№ 13)"</f>
        <v>Округ №13 (№ 13)</v>
      </c>
      <c r="C61" s="18" t="s">
        <v>96</v>
      </c>
      <c r="D61" s="19">
        <v>10850</v>
      </c>
      <c r="E61" s="20"/>
      <c r="F61" s="21">
        <v>10850</v>
      </c>
      <c r="G61" s="21">
        <v>0</v>
      </c>
      <c r="H61" s="21">
        <v>10850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10850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10850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4"/>
    </row>
    <row r="62" spans="1:37" ht="93" customHeight="1">
      <c r="A62" s="14" t="s">
        <v>10</v>
      </c>
      <c r="B62" s="21"/>
      <c r="C62" s="21" t="s">
        <v>97</v>
      </c>
      <c r="D62" s="19">
        <v>45241.9</v>
      </c>
      <c r="E62" s="20"/>
      <c r="F62" s="21">
        <v>45241.9</v>
      </c>
      <c r="G62" s="21">
        <v>32066.9</v>
      </c>
      <c r="H62" s="21">
        <v>13175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45241.9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45241.9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4"/>
    </row>
    <row r="63" spans="1:37" ht="93" customHeight="1">
      <c r="A63" s="17" t="s">
        <v>98</v>
      </c>
      <c r="B63" s="18" t="str">
        <f>"Округ №14 (№ 14)"</f>
        <v>Округ №14 (№ 14)</v>
      </c>
      <c r="C63" s="18" t="s">
        <v>99</v>
      </c>
      <c r="D63" s="19">
        <v>10850</v>
      </c>
      <c r="E63" s="20"/>
      <c r="F63" s="21">
        <v>10850</v>
      </c>
      <c r="G63" s="21">
        <v>0</v>
      </c>
      <c r="H63" s="21">
        <v>10850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2350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2350</v>
      </c>
      <c r="W63" s="21">
        <v>8500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8500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4"/>
    </row>
    <row r="64" spans="1:37" ht="93" customHeight="1">
      <c r="A64" s="17" t="s">
        <v>100</v>
      </c>
      <c r="B64" s="18" t="str">
        <f>"Округ №14 (№ 14)"</f>
        <v>Округ №14 (№ 14)</v>
      </c>
      <c r="C64" s="18" t="s">
        <v>101</v>
      </c>
      <c r="D64" s="19">
        <v>14600</v>
      </c>
      <c r="E64" s="20"/>
      <c r="F64" s="21">
        <v>14600</v>
      </c>
      <c r="G64" s="21">
        <v>14600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14600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14600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4"/>
    </row>
    <row r="65" spans="1:37" ht="93" customHeight="1">
      <c r="A65" s="14" t="s">
        <v>10</v>
      </c>
      <c r="B65" s="21"/>
      <c r="C65" s="21" t="s">
        <v>102</v>
      </c>
      <c r="D65" s="19">
        <v>25450</v>
      </c>
      <c r="E65" s="20"/>
      <c r="F65" s="21">
        <v>25450</v>
      </c>
      <c r="G65" s="21">
        <v>14600</v>
      </c>
      <c r="H65" s="21">
        <v>10850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2350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2350</v>
      </c>
      <c r="W65" s="21">
        <v>23100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23100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4"/>
    </row>
    <row r="66" spans="1:37" ht="46.95" customHeight="1">
      <c r="A66" s="17" t="s">
        <v>103</v>
      </c>
      <c r="B66" s="18" t="str">
        <f>"Округ №15 (№ 15)"</f>
        <v>Округ №15 (№ 15)</v>
      </c>
      <c r="C66" s="18" t="s">
        <v>104</v>
      </c>
      <c r="D66" s="19">
        <v>0</v>
      </c>
      <c r="E66" s="20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4"/>
    </row>
    <row r="67" spans="1:37" ht="93" customHeight="1">
      <c r="A67" s="17" t="s">
        <v>105</v>
      </c>
      <c r="B67" s="18" t="str">
        <f>"Округ №15 (№ 15)"</f>
        <v>Округ №15 (№ 15)</v>
      </c>
      <c r="C67" s="18" t="s">
        <v>106</v>
      </c>
      <c r="D67" s="19">
        <v>28000</v>
      </c>
      <c r="E67" s="20"/>
      <c r="F67" s="21">
        <v>28000</v>
      </c>
      <c r="G67" s="21">
        <v>8500</v>
      </c>
      <c r="H67" s="21">
        <v>0</v>
      </c>
      <c r="I67" s="21">
        <v>0</v>
      </c>
      <c r="J67" s="21">
        <v>19500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110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110</v>
      </c>
      <c r="W67" s="21">
        <v>27890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27890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4"/>
    </row>
    <row r="68" spans="1:37" ht="82.05" customHeight="1">
      <c r="A68" s="17" t="s">
        <v>107</v>
      </c>
      <c r="B68" s="18" t="str">
        <f>"Округ №15 (№ 15)"</f>
        <v>Округ №15 (№ 15)</v>
      </c>
      <c r="C68" s="18" t="s">
        <v>108</v>
      </c>
      <c r="D68" s="19">
        <v>7700</v>
      </c>
      <c r="E68" s="20"/>
      <c r="F68" s="21">
        <v>7700</v>
      </c>
      <c r="G68" s="21">
        <v>0</v>
      </c>
      <c r="H68" s="21">
        <v>7700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7700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7700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4"/>
    </row>
    <row r="69" spans="1:37" ht="93" customHeight="1">
      <c r="A69" s="14" t="s">
        <v>10</v>
      </c>
      <c r="B69" s="21"/>
      <c r="C69" s="21" t="s">
        <v>109</v>
      </c>
      <c r="D69" s="19">
        <v>35700</v>
      </c>
      <c r="E69" s="20"/>
      <c r="F69" s="21">
        <v>35700</v>
      </c>
      <c r="G69" s="21">
        <v>8500</v>
      </c>
      <c r="H69" s="21">
        <v>7700</v>
      </c>
      <c r="I69" s="21">
        <v>0</v>
      </c>
      <c r="J69" s="21">
        <v>19500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110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110</v>
      </c>
      <c r="W69" s="21">
        <v>35590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35590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4"/>
    </row>
    <row r="70" spans="1:37" ht="82.05" customHeight="1">
      <c r="A70" s="17" t="s">
        <v>110</v>
      </c>
      <c r="B70" s="18" t="str">
        <f>"Округ №16 (№ 16)"</f>
        <v>Округ №16 (№ 16)</v>
      </c>
      <c r="C70" s="18" t="s">
        <v>111</v>
      </c>
      <c r="D70" s="19">
        <v>3600</v>
      </c>
      <c r="E70" s="20"/>
      <c r="F70" s="21">
        <v>3600</v>
      </c>
      <c r="G70" s="21">
        <v>3600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3600</v>
      </c>
      <c r="X70" s="21">
        <v>300</v>
      </c>
      <c r="Y70" s="21">
        <v>300</v>
      </c>
      <c r="Z70" s="21">
        <v>0</v>
      </c>
      <c r="AA70" s="21">
        <v>0</v>
      </c>
      <c r="AB70" s="21">
        <v>0</v>
      </c>
      <c r="AC70" s="21">
        <v>0</v>
      </c>
      <c r="AD70" s="21">
        <v>3300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4"/>
    </row>
    <row r="71" spans="1:37" ht="93" customHeight="1">
      <c r="A71" s="17" t="s">
        <v>112</v>
      </c>
      <c r="B71" s="18" t="str">
        <f>"Округ №16 (№ 16)"</f>
        <v>Округ №16 (№ 16)</v>
      </c>
      <c r="C71" s="18" t="s">
        <v>113</v>
      </c>
      <c r="D71" s="19">
        <v>10850</v>
      </c>
      <c r="E71" s="20"/>
      <c r="F71" s="21">
        <v>10850</v>
      </c>
      <c r="G71" s="21">
        <v>0</v>
      </c>
      <c r="H71" s="21">
        <v>10850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10850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10850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4"/>
    </row>
    <row r="72" spans="1:37" ht="93" customHeight="1">
      <c r="A72" s="17" t="s">
        <v>114</v>
      </c>
      <c r="B72" s="18" t="str">
        <f>"Округ №16 (№ 16)"</f>
        <v>Округ №16 (№ 16)</v>
      </c>
      <c r="C72" s="18" t="s">
        <v>115</v>
      </c>
      <c r="D72" s="19">
        <v>25500</v>
      </c>
      <c r="E72" s="20"/>
      <c r="F72" s="21">
        <v>25500</v>
      </c>
      <c r="G72" s="21">
        <v>0</v>
      </c>
      <c r="H72" s="21">
        <v>0</v>
      </c>
      <c r="I72" s="21">
        <v>0</v>
      </c>
      <c r="J72" s="21">
        <v>25500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25500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25500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4"/>
    </row>
    <row r="73" spans="1:37" ht="93" customHeight="1">
      <c r="A73" s="14" t="s">
        <v>10</v>
      </c>
      <c r="B73" s="21"/>
      <c r="C73" s="21" t="s">
        <v>116</v>
      </c>
      <c r="D73" s="19">
        <v>39950</v>
      </c>
      <c r="E73" s="20"/>
      <c r="F73" s="21">
        <v>39950</v>
      </c>
      <c r="G73" s="21">
        <v>3600</v>
      </c>
      <c r="H73" s="21">
        <v>10850</v>
      </c>
      <c r="I73" s="21">
        <v>0</v>
      </c>
      <c r="J73" s="21">
        <v>25500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39950</v>
      </c>
      <c r="X73" s="21">
        <v>300</v>
      </c>
      <c r="Y73" s="21">
        <v>300</v>
      </c>
      <c r="Z73" s="21">
        <v>0</v>
      </c>
      <c r="AA73" s="21">
        <v>0</v>
      </c>
      <c r="AB73" s="21">
        <v>0</v>
      </c>
      <c r="AC73" s="21">
        <v>0</v>
      </c>
      <c r="AD73" s="21">
        <v>39650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4"/>
    </row>
    <row r="74" spans="1:37" ht="93" customHeight="1">
      <c r="A74" s="17" t="s">
        <v>117</v>
      </c>
      <c r="B74" s="18" t="str">
        <f>"Округ №17 (№ 17)"</f>
        <v>Округ №17 (№ 17)</v>
      </c>
      <c r="C74" s="18" t="s">
        <v>118</v>
      </c>
      <c r="D74" s="19">
        <v>28000</v>
      </c>
      <c r="E74" s="20"/>
      <c r="F74" s="21">
        <v>28000</v>
      </c>
      <c r="G74" s="21">
        <v>28000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28000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28000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4"/>
    </row>
    <row r="75" spans="1:37" ht="82.05" customHeight="1">
      <c r="A75" s="17" t="s">
        <v>119</v>
      </c>
      <c r="B75" s="18" t="str">
        <f>"Округ №17 (№ 17)"</f>
        <v>Округ №17 (№ 17)</v>
      </c>
      <c r="C75" s="18" t="s">
        <v>120</v>
      </c>
      <c r="D75" s="19">
        <v>9920</v>
      </c>
      <c r="E75" s="20"/>
      <c r="F75" s="21">
        <v>9920</v>
      </c>
      <c r="G75" s="21">
        <v>0</v>
      </c>
      <c r="H75" s="21">
        <v>9920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30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30</v>
      </c>
      <c r="W75" s="21">
        <v>9890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9890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4"/>
    </row>
    <row r="76" spans="1:37" ht="70.05" customHeight="1">
      <c r="A76" s="17" t="s">
        <v>121</v>
      </c>
      <c r="B76" s="18" t="str">
        <f>"Округ №17 (№ 17)"</f>
        <v>Округ №17 (№ 17)</v>
      </c>
      <c r="C76" s="18" t="s">
        <v>122</v>
      </c>
      <c r="D76" s="19">
        <v>300</v>
      </c>
      <c r="E76" s="20"/>
      <c r="F76" s="21">
        <v>300</v>
      </c>
      <c r="G76" s="21">
        <v>300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300</v>
      </c>
      <c r="X76" s="21">
        <v>300</v>
      </c>
      <c r="Y76" s="21">
        <v>300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4"/>
    </row>
    <row r="77" spans="1:37" ht="93" customHeight="1">
      <c r="A77" s="14" t="s">
        <v>10</v>
      </c>
      <c r="B77" s="21"/>
      <c r="C77" s="21" t="s">
        <v>123</v>
      </c>
      <c r="D77" s="19">
        <v>38220</v>
      </c>
      <c r="E77" s="20"/>
      <c r="F77" s="21">
        <v>38220</v>
      </c>
      <c r="G77" s="21">
        <v>28300</v>
      </c>
      <c r="H77" s="21">
        <v>9920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30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30</v>
      </c>
      <c r="W77" s="21">
        <v>38190</v>
      </c>
      <c r="X77" s="21">
        <v>300</v>
      </c>
      <c r="Y77" s="21">
        <v>300</v>
      </c>
      <c r="Z77" s="21">
        <v>0</v>
      </c>
      <c r="AA77" s="21">
        <v>0</v>
      </c>
      <c r="AB77" s="21">
        <v>0</v>
      </c>
      <c r="AC77" s="21">
        <v>0</v>
      </c>
      <c r="AD77" s="21">
        <v>37890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4"/>
    </row>
    <row r="78" spans="1:37" ht="93" customHeight="1">
      <c r="A78" s="17" t="s">
        <v>124</v>
      </c>
      <c r="B78" s="18" t="str">
        <f>"Округ №18 (№ 18)"</f>
        <v>Округ №18 (№ 18)</v>
      </c>
      <c r="C78" s="18" t="s">
        <v>125</v>
      </c>
      <c r="D78" s="19">
        <v>56500</v>
      </c>
      <c r="E78" s="20"/>
      <c r="F78" s="21">
        <v>56500</v>
      </c>
      <c r="G78" s="21">
        <v>0</v>
      </c>
      <c r="H78" s="21">
        <v>0</v>
      </c>
      <c r="I78" s="21">
        <v>0</v>
      </c>
      <c r="J78" s="21">
        <v>56500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56500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56500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4"/>
    </row>
    <row r="79" spans="1:37" ht="93" customHeight="1">
      <c r="A79" s="17" t="s">
        <v>126</v>
      </c>
      <c r="B79" s="18" t="str">
        <f>"Округ №18 (№ 18)"</f>
        <v>Округ №18 (№ 18)</v>
      </c>
      <c r="C79" s="18" t="s">
        <v>127</v>
      </c>
      <c r="D79" s="19">
        <v>12920</v>
      </c>
      <c r="E79" s="20"/>
      <c r="F79" s="21">
        <v>12920</v>
      </c>
      <c r="G79" s="21">
        <v>0</v>
      </c>
      <c r="H79" s="21">
        <v>12920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4420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4420</v>
      </c>
      <c r="W79" s="21">
        <v>8500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8500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4"/>
    </row>
    <row r="80" spans="1:37" ht="93" customHeight="1">
      <c r="A80" s="14" t="s">
        <v>10</v>
      </c>
      <c r="B80" s="21"/>
      <c r="C80" s="21" t="s">
        <v>128</v>
      </c>
      <c r="D80" s="19">
        <v>69420</v>
      </c>
      <c r="E80" s="20"/>
      <c r="F80" s="21">
        <v>69420</v>
      </c>
      <c r="G80" s="21">
        <v>0</v>
      </c>
      <c r="H80" s="21">
        <v>12920</v>
      </c>
      <c r="I80" s="21">
        <v>0</v>
      </c>
      <c r="J80" s="21">
        <v>56500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4420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4420</v>
      </c>
      <c r="W80" s="21">
        <v>65000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65000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4"/>
    </row>
    <row r="81" spans="1:37" ht="93" customHeight="1">
      <c r="A81" s="17" t="s">
        <v>129</v>
      </c>
      <c r="B81" s="18" t="str">
        <f>"Округ №19 (№ 19)"</f>
        <v>Округ №19 (№ 19)</v>
      </c>
      <c r="C81" s="18" t="s">
        <v>130</v>
      </c>
      <c r="D81" s="19">
        <v>28000</v>
      </c>
      <c r="E81" s="20"/>
      <c r="F81" s="21">
        <v>28000</v>
      </c>
      <c r="G81" s="21">
        <v>20000</v>
      </c>
      <c r="H81" s="21">
        <v>0</v>
      </c>
      <c r="I81" s="21">
        <v>0</v>
      </c>
      <c r="J81" s="21">
        <v>8000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28000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28000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4"/>
    </row>
    <row r="82" spans="1:37" ht="70.05" customHeight="1">
      <c r="A82" s="17" t="s">
        <v>131</v>
      </c>
      <c r="B82" s="18" t="str">
        <f>"Округ №19 (№ 19)"</f>
        <v>Округ №19 (№ 19)</v>
      </c>
      <c r="C82" s="18" t="s">
        <v>132</v>
      </c>
      <c r="D82" s="19">
        <v>300</v>
      </c>
      <c r="E82" s="20"/>
      <c r="F82" s="21">
        <v>300</v>
      </c>
      <c r="G82" s="21">
        <v>300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300</v>
      </c>
      <c r="X82" s="21">
        <v>300</v>
      </c>
      <c r="Y82" s="21">
        <v>300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4"/>
    </row>
    <row r="83" spans="1:37" ht="82.05" customHeight="1">
      <c r="A83" s="17" t="s">
        <v>133</v>
      </c>
      <c r="B83" s="18" t="str">
        <f>"Округ №19 (№ 19)"</f>
        <v>Округ №19 (№ 19)</v>
      </c>
      <c r="C83" s="18" t="s">
        <v>134</v>
      </c>
      <c r="D83" s="19">
        <v>5500</v>
      </c>
      <c r="E83" s="20"/>
      <c r="F83" s="21">
        <v>5500</v>
      </c>
      <c r="G83" s="21">
        <v>5500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325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325</v>
      </c>
      <c r="W83" s="21">
        <v>5175</v>
      </c>
      <c r="X83" s="21">
        <v>375</v>
      </c>
      <c r="Y83" s="21">
        <v>375</v>
      </c>
      <c r="Z83" s="21">
        <v>0</v>
      </c>
      <c r="AA83" s="21">
        <v>0</v>
      </c>
      <c r="AB83" s="21">
        <v>0</v>
      </c>
      <c r="AC83" s="21">
        <v>0</v>
      </c>
      <c r="AD83" s="21">
        <v>4800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4"/>
    </row>
    <row r="84" spans="1:37" ht="93" customHeight="1">
      <c r="A84" s="14" t="s">
        <v>10</v>
      </c>
      <c r="B84" s="21"/>
      <c r="C84" s="21" t="s">
        <v>135</v>
      </c>
      <c r="D84" s="19">
        <v>33800</v>
      </c>
      <c r="E84" s="20"/>
      <c r="F84" s="21">
        <v>33800</v>
      </c>
      <c r="G84" s="21">
        <v>25800</v>
      </c>
      <c r="H84" s="21">
        <v>0</v>
      </c>
      <c r="I84" s="21">
        <v>0</v>
      </c>
      <c r="J84" s="21">
        <v>8000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325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325</v>
      </c>
      <c r="W84" s="21">
        <v>33475</v>
      </c>
      <c r="X84" s="21">
        <v>675</v>
      </c>
      <c r="Y84" s="21">
        <v>675</v>
      </c>
      <c r="Z84" s="21">
        <v>0</v>
      </c>
      <c r="AA84" s="21">
        <v>0</v>
      </c>
      <c r="AB84" s="21">
        <v>0</v>
      </c>
      <c r="AC84" s="21">
        <v>0</v>
      </c>
      <c r="AD84" s="21">
        <v>32800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4"/>
    </row>
    <row r="85" spans="1:37" ht="93" customHeight="1">
      <c r="A85" s="17" t="s">
        <v>136</v>
      </c>
      <c r="B85" s="18" t="str">
        <f>"Округ №20 (№ 20)"</f>
        <v>Округ №20 (№ 20)</v>
      </c>
      <c r="C85" s="18" t="s">
        <v>137</v>
      </c>
      <c r="D85" s="19">
        <v>10850</v>
      </c>
      <c r="E85" s="20"/>
      <c r="F85" s="21">
        <v>10850</v>
      </c>
      <c r="G85" s="21">
        <v>0</v>
      </c>
      <c r="H85" s="21">
        <v>10850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10850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10850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4"/>
    </row>
    <row r="86" spans="1:37" ht="93" customHeight="1">
      <c r="A86" s="17" t="s">
        <v>138</v>
      </c>
      <c r="B86" s="18" t="str">
        <f>"Округ №20 (№ 20)"</f>
        <v>Округ №20 (№ 20)</v>
      </c>
      <c r="C86" s="18" t="s">
        <v>139</v>
      </c>
      <c r="D86" s="19">
        <v>20650</v>
      </c>
      <c r="E86" s="20"/>
      <c r="F86" s="21">
        <v>20650</v>
      </c>
      <c r="G86" s="21">
        <v>20650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20650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20650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4"/>
    </row>
    <row r="87" spans="1:37" ht="93" customHeight="1">
      <c r="A87" s="14" t="s">
        <v>10</v>
      </c>
      <c r="B87" s="21"/>
      <c r="C87" s="21" t="s">
        <v>140</v>
      </c>
      <c r="D87" s="19">
        <v>31500</v>
      </c>
      <c r="E87" s="20"/>
      <c r="F87" s="21">
        <v>31500</v>
      </c>
      <c r="G87" s="21">
        <v>20650</v>
      </c>
      <c r="H87" s="21">
        <v>10850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31500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31500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4"/>
    </row>
    <row r="88" spans="1:37" ht="142.94999999999999" customHeight="1">
      <c r="A88" s="14" t="s">
        <v>10</v>
      </c>
      <c r="B88" s="22" t="str">
        <f>""</f>
        <v/>
      </c>
      <c r="C88" s="22" t="s">
        <v>141</v>
      </c>
      <c r="D88" s="23" t="s">
        <v>142</v>
      </c>
      <c r="E88" s="24"/>
      <c r="F88" s="25" t="s">
        <v>142</v>
      </c>
      <c r="G88" s="25" t="s">
        <v>143</v>
      </c>
      <c r="H88" s="25" t="s">
        <v>144</v>
      </c>
      <c r="I88" s="25">
        <v>0</v>
      </c>
      <c r="J88" s="25" t="s">
        <v>145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 t="s">
        <v>146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 t="s">
        <v>146</v>
      </c>
      <c r="W88" s="25" t="s">
        <v>147</v>
      </c>
      <c r="X88" s="25" t="s">
        <v>148</v>
      </c>
      <c r="Y88" s="25" t="s">
        <v>148</v>
      </c>
      <c r="Z88" s="25">
        <v>0</v>
      </c>
      <c r="AA88" s="25">
        <v>0</v>
      </c>
      <c r="AB88" s="25">
        <v>0</v>
      </c>
      <c r="AC88" s="25">
        <v>0</v>
      </c>
      <c r="AD88" s="25" t="s">
        <v>149</v>
      </c>
      <c r="AE88" s="25">
        <v>0</v>
      </c>
      <c r="AF88" s="25">
        <v>0</v>
      </c>
      <c r="AG88" s="25" t="s">
        <v>150</v>
      </c>
      <c r="AH88" s="25">
        <v>0</v>
      </c>
      <c r="AI88" s="25">
        <v>0</v>
      </c>
      <c r="AJ88" s="25">
        <v>0</v>
      </c>
      <c r="AK88" s="4"/>
    </row>
    <row r="89" spans="1:37">
      <c r="AK89" s="4"/>
    </row>
  </sheetData>
  <mergeCells count="85">
    <mergeCell ref="D88:E88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A2:AJ2"/>
    <mergeCell ref="A3:AJ3"/>
    <mergeCell ref="A4:AJ4"/>
    <mergeCell ref="A7:A9"/>
    <mergeCell ref="B7:B9"/>
    <mergeCell ref="C7:C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2021-11-17T05:46:06Z</dcterms:created>
  <dcterms:modified xsi:type="dcterms:W3CDTF">2021-11-17T05:48:03Z</dcterms:modified>
</cp:coreProperties>
</file>