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2" windowWidth="22848" windowHeight="12012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B48" i="1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7"/>
</calcChain>
</file>

<file path=xl/sharedStrings.xml><?xml version="1.0" encoding="utf-8"?>
<sst xmlns="http://schemas.openxmlformats.org/spreadsheetml/2006/main" count="47" uniqueCount="39">
  <si>
    <t>Отчет № 9. 04.08.2021 19:10:27</t>
  </si>
  <si>
    <t>Сведения о поступлении и расходовании средств избирательных фондов кандидатов (кросс-таблица на основании первых финансовых отчетов)
 </t>
  </si>
  <si>
    <t>Выборы депутатов Думы городского округа Красноуфимск седьмого созыва</t>
  </si>
  <si>
    <t>Красноуфимская городская территориальная избирательная комиссия</t>
  </si>
  <si>
    <t>По состоянию на 04.08.2021</t>
  </si>
  <si>
    <t>В руб.</t>
  </si>
  <si>
    <t>1</t>
  </si>
  <si>
    <t/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</si>
  <si>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</si>
  <si>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</si>
  <si>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</si>
  <si>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</si>
  <si>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</si>
  <si>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</si>
  <si>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</si>
  <si>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</si>
  <si>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</si>
  <si>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</si>
  <si>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</si>
  <si>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</si>
  <si>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</si>
  <si>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</si>
  <si>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</si>
  <si>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</si>
  <si>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</si>
  <si>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</si>
  <si>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</si>
  <si>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</si>
  <si>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3.1.2</t>
  </si>
  <si>
    <t>3.2</t>
  </si>
  <si>
    <t>3.3</t>
  </si>
  <si>
    <t>3.4</t>
  </si>
  <si>
    <t>3.5</t>
  </si>
  <si>
    <t>3.6</t>
  </si>
  <si>
    <t>3.7</t>
  </si>
  <si>
    <t>3.8</t>
  </si>
  <si>
    <t>3.9</t>
  </si>
  <si>
    <t>4</t>
  </si>
  <si>
    <t>4.1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</si>
</sst>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5" fillId="3" borderId="1" xfId="0" applyNumberFormat="1" applyFont="1" applyFill="1" applyBorder="1" applyAlignment="1">
      <alignment horizontal="center" vertical="center" textRotation="90" wrapText="1"/>
    </xf>
    <xf numFmtId="0" fontId="4" fillId="3" borderId="1" xfId="0" applyNumberFormat="1" applyFont="1" applyFill="1" applyBorder="1" applyAlignment="1">
      <alignment horizontal="center" vertical="center" textRotation="90" wrapText="1"/>
    </xf>
    <xf numFmtId="0" fontId="0" fillId="0" borderId="0" xfId="0" quotePrefix="1" applyAlignment="1"/>
    <xf numFmtId="0" fontId="5" fillId="3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C49"/>
  <sheetViews>
    <sheetView tabSelected="1" workbookViewId="0">
      <selection activeCell="A2" sqref="A2:CB2"/>
    </sheetView>
  </sheetViews>
  <sheetFormatPr defaultRowHeight="14.4"/>
  <cols>
    <col min="1" max="1" width="8" customWidth="1"/>
    <col min="2" max="2" width="13.21875" customWidth="1"/>
    <col min="3" max="3" width="4.5546875" customWidth="1"/>
    <col min="4" max="80" width="13.21875" customWidth="1"/>
    <col min="81" max="81" width="8.88671875" customWidth="1"/>
  </cols>
  <sheetData>
    <row r="1" spans="1:81" ht="14.4" customHeight="1">
      <c r="CB1" s="1" t="s">
        <v>0</v>
      </c>
    </row>
    <row r="2" spans="1:81" ht="120.7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1" ht="15.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</row>
    <row r="4" spans="1:81" ht="15.6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</row>
    <row r="5" spans="1:81">
      <c r="CB5" s="4" t="s">
        <v>4</v>
      </c>
    </row>
    <row r="6" spans="1:81">
      <c r="CB6" s="4" t="s">
        <v>5</v>
      </c>
    </row>
    <row r="7" spans="1:81" ht="135.6" customHeight="1">
      <c r="A7" s="5" t="str">
        <f>"№ строки"</f>
        <v>№ строки</v>
      </c>
      <c r="B7" s="6" t="str">
        <f>"Строка финансового отчета"</f>
        <v>Строка финансового отчета</v>
      </c>
      <c r="C7" s="8" t="str">
        <f>"Шифр строки"</f>
        <v>Шифр строки</v>
      </c>
      <c r="D7" s="8" t="str">
        <f>"Итого по всем избирательным объединениям, кандидатам"</f>
        <v>Итого по всем избирательным объединениям, кандидатам</v>
      </c>
      <c r="E7" s="9" t="str">
        <f>"Гамалиев Рустам Раисович"</f>
        <v>Гамалиев Рустам Раисович</v>
      </c>
      <c r="F7" s="9" t="str">
        <f>"Избирательный округ (Округ №1 (№ 1)), всего"</f>
        <v>Избирательный округ (Округ №1 (№ 1)), всего</v>
      </c>
      <c r="G7" s="9" t="str">
        <f>"Домницкий Александр Николаевич"</f>
        <v>Домницкий Александр Николаевич</v>
      </c>
      <c r="H7" s="9" t="str">
        <f>"Некрасова Валентина Николаевна"</f>
        <v>Некрасова Валентина Николаевна</v>
      </c>
      <c r="I7" s="9" t="str">
        <f>"Избирательный округ (Округ №2 (№ 2)), всего"</f>
        <v>Избирательный округ (Округ №2 (№ 2)), всего</v>
      </c>
      <c r="J7" s="9" t="str">
        <f>"Асташова Ирина Валерьевна"</f>
        <v>Асташова Ирина Валерьевна</v>
      </c>
      <c r="K7" s="9" t="str">
        <f>"Чуканов Владимир Иванович"</f>
        <v>Чуканов Владимир Иванович</v>
      </c>
      <c r="L7" s="9" t="str">
        <f>"Ширингин Дмитрий Андреевич"</f>
        <v>Ширингин Дмитрий Андреевич</v>
      </c>
      <c r="M7" s="9" t="str">
        <f>"Избирательный округ (Округ №3 (№ 3)), всего"</f>
        <v>Избирательный округ (Округ №3 (№ 3)), всего</v>
      </c>
      <c r="N7" s="9" t="str">
        <f>"Максимов Роман Александрович"</f>
        <v>Максимов Роман Александрович</v>
      </c>
      <c r="O7" s="9" t="str">
        <f>"Мухин Евгений Валериевич"</f>
        <v>Мухин Евгений Валериевич</v>
      </c>
      <c r="P7" s="9" t="str">
        <f>"Якимов Артем Михайлович"</f>
        <v>Якимов Артем Михайлович</v>
      </c>
      <c r="Q7" s="9" t="str">
        <f>"Избирательный округ (Округ №4 (№ 4)), всего"</f>
        <v>Избирательный округ (Округ №4 (№ 4)), всего</v>
      </c>
      <c r="R7" s="9" t="str">
        <f>"Баженов Андрей Владимирович"</f>
        <v>Баженов Андрей Владимирович</v>
      </c>
      <c r="S7" s="9" t="str">
        <f>"Злобин Евгений Сергеевич"</f>
        <v>Злобин Евгений Сергеевич</v>
      </c>
      <c r="T7" s="9" t="str">
        <f>"Пастухова Светлана Михайловна"</f>
        <v>Пастухова Светлана Михайловна</v>
      </c>
      <c r="U7" s="9" t="str">
        <f>"Избирательный округ (Округ №5 (№ 5)), всего"</f>
        <v>Избирательный округ (Округ №5 (№ 5)), всего</v>
      </c>
      <c r="V7" s="9" t="str">
        <f>"Гордеев Владимир Васильевич"</f>
        <v>Гордеев Владимир Васильевич</v>
      </c>
      <c r="W7" s="9" t="str">
        <f>"Захарова Светлана Васильевна"</f>
        <v>Захарова Светлана Васильевна</v>
      </c>
      <c r="X7" s="9" t="str">
        <f>"Тисленко Виктор Иванович"</f>
        <v>Тисленко Виктор Иванович</v>
      </c>
      <c r="Y7" s="9" t="str">
        <f>"Избирательный округ (Округ №6 (№ 6)), всего"</f>
        <v>Избирательный округ (Округ №6 (№ 6)), всего</v>
      </c>
      <c r="Z7" s="9" t="str">
        <f>"Кесслер Алексей Викторович"</f>
        <v>Кесслер Алексей Викторович</v>
      </c>
      <c r="AA7" s="9" t="str">
        <f>"Кузнецова Светлана Николаевна"</f>
        <v>Кузнецова Светлана Николаевна</v>
      </c>
      <c r="AB7" s="9" t="str">
        <f>"Яниев Александр Дмитриевич"</f>
        <v>Яниев Александр Дмитриевич</v>
      </c>
      <c r="AC7" s="9" t="str">
        <f>"Избирательный округ (Округ №7 (№ 7)), всего"</f>
        <v>Избирательный округ (Округ №7 (№ 7)), всего</v>
      </c>
      <c r="AD7" s="9" t="str">
        <f>"Галкин Константин Владимирович"</f>
        <v>Галкин Константин Владимирович</v>
      </c>
      <c r="AE7" s="9" t="str">
        <f>"Козлова Ирина Николаевна"</f>
        <v>Козлова Ирина Николаевна</v>
      </c>
      <c r="AF7" s="9" t="str">
        <f>"Кузнецова Татьяна Николаевна"</f>
        <v>Кузнецова Татьяна Николаевна</v>
      </c>
      <c r="AG7" s="9" t="str">
        <f>"Избирательный округ (Округ №8 (№ 8)), всего"</f>
        <v>Избирательный округ (Округ №8 (№ 8)), всего</v>
      </c>
      <c r="AH7" s="9" t="str">
        <f>"Гордеева Светлана Геннадьевна"</f>
        <v>Гордеева Светлана Геннадьевна</v>
      </c>
      <c r="AI7" s="9" t="str">
        <f>"Дубовская Ирина Александровна"</f>
        <v>Дубовская Ирина Александровна</v>
      </c>
      <c r="AJ7" s="9" t="str">
        <f>"Кривцов Александр Флюрович"</f>
        <v>Кривцов Александр Флюрович</v>
      </c>
      <c r="AK7" s="9" t="str">
        <f>"Охотников Сергей Николаевич"</f>
        <v>Охотников Сергей Николаевич</v>
      </c>
      <c r="AL7" s="9" t="str">
        <f>"Избирательный округ (Округ №9 (№ 9)), всего"</f>
        <v>Избирательный округ (Округ №9 (№ 9)), всего</v>
      </c>
      <c r="AM7" s="9" t="str">
        <f>"Арисов Дмитрий Львович"</f>
        <v>Арисов Дмитрий Львович</v>
      </c>
      <c r="AN7" s="9" t="str">
        <f>"Лень Ирина Владимировна"</f>
        <v>Лень Ирина Владимировна</v>
      </c>
      <c r="AO7" s="9" t="str">
        <f>"Избирательный округ (Округ №10 (№ 10)), всего"</f>
        <v>Избирательный округ (Округ №10 (№ 10)), всего</v>
      </c>
      <c r="AP7" s="9" t="str">
        <f>"Варенцова Ольга Владимировна"</f>
        <v>Варенцова Ольга Владимировна</v>
      </c>
      <c r="AQ7" s="9" t="str">
        <f>"Мелешкина Ольга Николаевна"</f>
        <v>Мелешкина Ольга Николаевна</v>
      </c>
      <c r="AR7" s="9" t="str">
        <f>"Морозова Вера Владимировна"</f>
        <v>Морозова Вера Владимировна</v>
      </c>
      <c r="AS7" s="9" t="str">
        <f>"Избирательный округ (Округ №11 (№ 11)), всего"</f>
        <v>Избирательный округ (Округ №11 (№ 11)), всего</v>
      </c>
      <c r="AT7" s="9" t="str">
        <f>"Горбунов Павел Викторович"</f>
        <v>Горбунов Павел Викторович</v>
      </c>
      <c r="AU7" s="9" t="str">
        <f>"Ильинских Игорь Викторович"</f>
        <v>Ильинских Игорь Викторович</v>
      </c>
      <c r="AV7" s="9" t="str">
        <f>"Кечемова Надежда Григорьевна"</f>
        <v>Кечемова Надежда Григорьевна</v>
      </c>
      <c r="AW7" s="9" t="str">
        <f>"Хузин Марат Либабович"</f>
        <v>Хузин Марат Либабович</v>
      </c>
      <c r="AX7" s="9" t="str">
        <f>"Юрьев Александр Ильич"</f>
        <v>Юрьев Александр Ильич</v>
      </c>
      <c r="AY7" s="9" t="str">
        <f>"Избирательный округ (Округ №12 (№ 12)), всего"</f>
        <v>Избирательный округ (Округ №12 (№ 12)), всего</v>
      </c>
      <c r="AZ7" s="9" t="str">
        <f>"Журихин Андрей Викторович"</f>
        <v>Журихин Андрей Викторович</v>
      </c>
      <c r="BA7" s="9" t="str">
        <f>"Иноземцев Владимир Иванович"</f>
        <v>Иноземцев Владимир Иванович</v>
      </c>
      <c r="BB7" s="9" t="str">
        <f>"Позднякова Светлана Борисовна"</f>
        <v>Позднякова Светлана Борисовна</v>
      </c>
      <c r="BC7" s="9" t="str">
        <f>"Избирательный округ (Округ №13 (№ 13)), всего"</f>
        <v>Избирательный округ (Округ №13 (№ 13)), всего</v>
      </c>
      <c r="BD7" s="9" t="str">
        <f>"Резанова Татьяна Викторовна"</f>
        <v>Резанова Татьяна Викторовна</v>
      </c>
      <c r="BE7" s="9" t="str">
        <f>"Хатмуллина Роза Миннетдиновна"</f>
        <v>Хатмуллина Роза Миннетдиновна</v>
      </c>
      <c r="BF7" s="9" t="str">
        <f>"Избирательный округ (Округ №14 (№ 14)), всего"</f>
        <v>Избирательный округ (Округ №14 (№ 14)), всего</v>
      </c>
      <c r="BG7" s="9" t="str">
        <f>"Кинев Евгений Иванович"</f>
        <v>Кинев Евгений Иванович</v>
      </c>
      <c r="BH7" s="9" t="str">
        <f>"Миникаева Русалина Минигалеевна"</f>
        <v>Миникаева Русалина Минигалеевна</v>
      </c>
      <c r="BI7" s="9" t="str">
        <f>"Чуганова Любовь Алексеевна"</f>
        <v>Чуганова Любовь Алексеевна</v>
      </c>
      <c r="BJ7" s="9" t="str">
        <f>"Избирательный округ (Округ №15 (№ 15)), всего"</f>
        <v>Избирательный округ (Округ №15 (№ 15)), всего</v>
      </c>
      <c r="BK7" s="9" t="str">
        <f>"Долгов Михаил Борисович"</f>
        <v>Долгов Михаил Борисович</v>
      </c>
      <c r="BL7" s="9" t="str">
        <f>"Ташкин Евгений Владимирович"</f>
        <v>Ташкин Евгений Владимирович</v>
      </c>
      <c r="BM7" s="9" t="str">
        <f>"Чайников Владимир Семенович"</f>
        <v>Чайников Владимир Семенович</v>
      </c>
      <c r="BN7" s="9" t="str">
        <f>"Избирательный округ (Округ №16 (№ 16)), всего"</f>
        <v>Избирательный округ (Округ №16 (№ 16)), всего</v>
      </c>
      <c r="BO7" s="9" t="str">
        <f>"Затравкин Владимир Павлович"</f>
        <v>Затравкин Владимир Павлович</v>
      </c>
      <c r="BP7" s="9" t="str">
        <f>"Кузнецов Андрей Николаевич"</f>
        <v>Кузнецов Андрей Николаевич</v>
      </c>
      <c r="BQ7" s="9" t="str">
        <f>"Найданова Лиана Алексеевна"</f>
        <v>Найданова Лиана Алексеевна</v>
      </c>
      <c r="BR7" s="9" t="str">
        <f>"Избирательный округ (Округ №17 (№ 17)), всего"</f>
        <v>Избирательный округ (Округ №17 (№ 17)), всего</v>
      </c>
      <c r="BS7" s="9" t="str">
        <f>"Климов Игорь Юрьевич"</f>
        <v>Климов Игорь Юрьевич</v>
      </c>
      <c r="BT7" s="9" t="str">
        <f>"Липина Елена Анатольевна"</f>
        <v>Липина Елена Анатольевна</v>
      </c>
      <c r="BU7" s="9" t="str">
        <f>"Избирательный округ (Округ №18 (№ 18)), всего"</f>
        <v>Избирательный округ (Округ №18 (№ 18)), всего</v>
      </c>
      <c r="BV7" s="9" t="str">
        <f>"Верхотуров Андрей Александрович"</f>
        <v>Верхотуров Андрей Александрович</v>
      </c>
      <c r="BW7" s="9" t="str">
        <f>"Земкова Марина Викторовна"</f>
        <v>Земкова Марина Викторовна</v>
      </c>
      <c r="BX7" s="9" t="str">
        <f>"Нефедов Сергей Михайлович"</f>
        <v>Нефедов Сергей Михайлович</v>
      </c>
      <c r="BY7" s="9" t="str">
        <f>"Избирательный округ (Округ №19 (№ 19)), всего"</f>
        <v>Избирательный округ (Округ №19 (№ 19)), всего</v>
      </c>
      <c r="BZ7" s="9" t="str">
        <f>"Старовойцева Лариса Алексеевна"</f>
        <v>Старовойцева Лариса Алексеевна</v>
      </c>
      <c r="CA7" s="9" t="str">
        <f>"Худяков Анатолий Михайлович"</f>
        <v>Худяков Анатолий Михайлович</v>
      </c>
      <c r="CB7" s="9" t="str">
        <f>"Избирательный округ (Округ №20 (№ 20)), всего"</f>
        <v>Избирательный округ (Округ №20 (№ 20)), всего</v>
      </c>
    </row>
    <row r="8" spans="1:81">
      <c r="A8" s="11" t="s">
        <v>6</v>
      </c>
      <c r="B8" s="6" t="str">
        <f>"2"</f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  <c r="AF8" s="6">
        <v>32</v>
      </c>
      <c r="AG8" s="6">
        <v>33</v>
      </c>
      <c r="AH8" s="6">
        <v>34</v>
      </c>
      <c r="AI8" s="6">
        <v>35</v>
      </c>
      <c r="AJ8" s="6">
        <v>36</v>
      </c>
      <c r="AK8" s="6">
        <v>37</v>
      </c>
      <c r="AL8" s="6">
        <v>38</v>
      </c>
      <c r="AM8" s="6">
        <v>39</v>
      </c>
      <c r="AN8" s="6">
        <v>40</v>
      </c>
      <c r="AO8" s="6">
        <v>41</v>
      </c>
      <c r="AP8" s="6">
        <v>42</v>
      </c>
      <c r="AQ8" s="6">
        <v>43</v>
      </c>
      <c r="AR8" s="6">
        <v>44</v>
      </c>
      <c r="AS8" s="6">
        <v>45</v>
      </c>
      <c r="AT8" s="6">
        <v>46</v>
      </c>
      <c r="AU8" s="6">
        <v>47</v>
      </c>
      <c r="AV8" s="6">
        <v>48</v>
      </c>
      <c r="AW8" s="6">
        <v>49</v>
      </c>
      <c r="AX8" s="6">
        <v>50</v>
      </c>
      <c r="AY8" s="6">
        <v>51</v>
      </c>
      <c r="AZ8" s="6">
        <v>52</v>
      </c>
      <c r="BA8" s="6">
        <v>53</v>
      </c>
      <c r="BB8" s="6">
        <v>54</v>
      </c>
      <c r="BC8" s="6">
        <v>55</v>
      </c>
      <c r="BD8" s="6">
        <v>56</v>
      </c>
      <c r="BE8" s="6">
        <v>57</v>
      </c>
      <c r="BF8" s="6">
        <v>58</v>
      </c>
      <c r="BG8" s="6">
        <v>59</v>
      </c>
      <c r="BH8" s="6">
        <v>60</v>
      </c>
      <c r="BI8" s="6">
        <v>61</v>
      </c>
      <c r="BJ8" s="6">
        <v>62</v>
      </c>
      <c r="BK8" s="6">
        <v>63</v>
      </c>
      <c r="BL8" s="6">
        <v>64</v>
      </c>
      <c r="BM8" s="6">
        <v>65</v>
      </c>
      <c r="BN8" s="6">
        <v>66</v>
      </c>
      <c r="BO8" s="6">
        <v>67</v>
      </c>
      <c r="BP8" s="6">
        <v>68</v>
      </c>
      <c r="BQ8" s="6">
        <v>69</v>
      </c>
      <c r="BR8" s="6">
        <v>70</v>
      </c>
      <c r="BS8" s="6">
        <v>71</v>
      </c>
      <c r="BT8" s="6">
        <v>72</v>
      </c>
      <c r="BU8" s="6">
        <v>73</v>
      </c>
      <c r="BV8" s="6">
        <v>74</v>
      </c>
      <c r="BW8" s="6">
        <v>75</v>
      </c>
      <c r="BX8" s="6">
        <v>76</v>
      </c>
      <c r="BY8" s="6">
        <v>77</v>
      </c>
      <c r="BZ8" s="6">
        <v>78</v>
      </c>
      <c r="CA8" s="6">
        <v>79</v>
      </c>
      <c r="CB8" s="6">
        <v>80</v>
      </c>
      <c r="CC8" s="7"/>
    </row>
    <row r="9" spans="1:81" ht="72" customHeight="1">
      <c r="A9" s="12" t="s">
        <v>6</v>
      </c>
      <c r="B9" s="13" t="str">
        <f>"Поступило средств в избирательный фонд, всего"</f>
        <v>Поступило средств в избирательный фонд, всего</v>
      </c>
      <c r="C9" s="14">
        <v>1</v>
      </c>
      <c r="D9" s="15">
        <v>6921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300</v>
      </c>
      <c r="M9" s="15">
        <v>300</v>
      </c>
      <c r="N9" s="15">
        <v>0</v>
      </c>
      <c r="O9" s="15">
        <v>0</v>
      </c>
      <c r="P9" s="15">
        <v>300</v>
      </c>
      <c r="Q9" s="15">
        <v>300</v>
      </c>
      <c r="R9" s="15">
        <v>0</v>
      </c>
      <c r="S9" s="15">
        <v>900</v>
      </c>
      <c r="T9" s="15">
        <v>0</v>
      </c>
      <c r="U9" s="15">
        <v>900</v>
      </c>
      <c r="V9" s="15">
        <v>0</v>
      </c>
      <c r="W9" s="15">
        <v>0</v>
      </c>
      <c r="X9" s="15">
        <v>300</v>
      </c>
      <c r="Y9" s="15">
        <v>300</v>
      </c>
      <c r="Z9" s="15">
        <v>0</v>
      </c>
      <c r="AA9" s="15">
        <v>0</v>
      </c>
      <c r="AB9" s="15">
        <v>500</v>
      </c>
      <c r="AC9" s="15">
        <v>500</v>
      </c>
      <c r="AD9" s="15">
        <v>10</v>
      </c>
      <c r="AE9" s="15">
        <v>0</v>
      </c>
      <c r="AF9" s="15">
        <v>0</v>
      </c>
      <c r="AG9" s="15">
        <v>10</v>
      </c>
      <c r="AH9" s="15">
        <v>0</v>
      </c>
      <c r="AI9" s="15">
        <v>0</v>
      </c>
      <c r="AJ9" s="15">
        <v>500</v>
      </c>
      <c r="AK9" s="15">
        <v>0</v>
      </c>
      <c r="AL9" s="15">
        <v>500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2111</v>
      </c>
      <c r="AS9" s="15">
        <v>2111</v>
      </c>
      <c r="AT9" s="15">
        <v>0</v>
      </c>
      <c r="AU9" s="15">
        <v>400</v>
      </c>
      <c r="AV9" s="15">
        <v>0</v>
      </c>
      <c r="AW9" s="15">
        <v>0</v>
      </c>
      <c r="AX9" s="15">
        <v>0</v>
      </c>
      <c r="AY9" s="15">
        <v>400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0</v>
      </c>
      <c r="BK9" s="15">
        <v>500</v>
      </c>
      <c r="BL9" s="15">
        <v>0</v>
      </c>
      <c r="BM9" s="15">
        <v>0</v>
      </c>
      <c r="BN9" s="15">
        <v>500</v>
      </c>
      <c r="BO9" s="15">
        <v>0</v>
      </c>
      <c r="BP9" s="15">
        <v>0</v>
      </c>
      <c r="BQ9" s="15">
        <v>300</v>
      </c>
      <c r="BR9" s="15">
        <v>300</v>
      </c>
      <c r="BS9" s="15">
        <v>0</v>
      </c>
      <c r="BT9" s="15">
        <v>0</v>
      </c>
      <c r="BU9" s="15">
        <v>0</v>
      </c>
      <c r="BV9" s="15">
        <v>0</v>
      </c>
      <c r="BW9" s="15">
        <v>300</v>
      </c>
      <c r="BX9" s="15">
        <v>500</v>
      </c>
      <c r="BY9" s="15">
        <v>800</v>
      </c>
      <c r="BZ9" s="15">
        <v>0</v>
      </c>
      <c r="CA9" s="15">
        <v>0</v>
      </c>
      <c r="CB9" s="15">
        <v>0</v>
      </c>
      <c r="CC9" s="10"/>
    </row>
    <row r="10" spans="1:81">
      <c r="A10" s="12" t="s">
        <v>7</v>
      </c>
      <c r="B10" s="14" t="str">
        <f>"в том числе"</f>
        <v>в том числе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0"/>
    </row>
    <row r="11" spans="1:81" ht="129.6" customHeight="1">
      <c r="A11" s="12" t="s">
        <v>8</v>
      </c>
      <c r="B11" s="13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1" s="14">
        <v>2</v>
      </c>
      <c r="D11" s="15">
        <v>6921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300</v>
      </c>
      <c r="M11" s="15">
        <v>300</v>
      </c>
      <c r="N11" s="15">
        <v>0</v>
      </c>
      <c r="O11" s="15">
        <v>0</v>
      </c>
      <c r="P11" s="15">
        <v>300</v>
      </c>
      <c r="Q11" s="15">
        <v>300</v>
      </c>
      <c r="R11" s="15">
        <v>0</v>
      </c>
      <c r="S11" s="15">
        <v>900</v>
      </c>
      <c r="T11" s="15">
        <v>0</v>
      </c>
      <c r="U11" s="15">
        <v>900</v>
      </c>
      <c r="V11" s="15">
        <v>0</v>
      </c>
      <c r="W11" s="15">
        <v>0</v>
      </c>
      <c r="X11" s="15">
        <v>300</v>
      </c>
      <c r="Y11" s="15">
        <v>300</v>
      </c>
      <c r="Z11" s="15">
        <v>0</v>
      </c>
      <c r="AA11" s="15">
        <v>0</v>
      </c>
      <c r="AB11" s="15">
        <v>500</v>
      </c>
      <c r="AC11" s="15">
        <v>500</v>
      </c>
      <c r="AD11" s="15">
        <v>10</v>
      </c>
      <c r="AE11" s="15">
        <v>0</v>
      </c>
      <c r="AF11" s="15">
        <v>0</v>
      </c>
      <c r="AG11" s="15">
        <v>10</v>
      </c>
      <c r="AH11" s="15">
        <v>0</v>
      </c>
      <c r="AI11" s="15">
        <v>0</v>
      </c>
      <c r="AJ11" s="15">
        <v>500</v>
      </c>
      <c r="AK11" s="15">
        <v>0</v>
      </c>
      <c r="AL11" s="15">
        <v>500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2111</v>
      </c>
      <c r="AS11" s="15">
        <v>2111</v>
      </c>
      <c r="AT11" s="15">
        <v>0</v>
      </c>
      <c r="AU11" s="15">
        <v>400</v>
      </c>
      <c r="AV11" s="15">
        <v>0</v>
      </c>
      <c r="AW11" s="15">
        <v>0</v>
      </c>
      <c r="AX11" s="15">
        <v>0</v>
      </c>
      <c r="AY11" s="15">
        <v>400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0</v>
      </c>
      <c r="BK11" s="15">
        <v>500</v>
      </c>
      <c r="BL11" s="15">
        <v>0</v>
      </c>
      <c r="BM11" s="15">
        <v>0</v>
      </c>
      <c r="BN11" s="15">
        <v>500</v>
      </c>
      <c r="BO11" s="15">
        <v>0</v>
      </c>
      <c r="BP11" s="15">
        <v>0</v>
      </c>
      <c r="BQ11" s="15">
        <v>300</v>
      </c>
      <c r="BR11" s="15">
        <v>300</v>
      </c>
      <c r="BS11" s="15">
        <v>0</v>
      </c>
      <c r="BT11" s="15">
        <v>0</v>
      </c>
      <c r="BU11" s="15">
        <v>0</v>
      </c>
      <c r="BV11" s="15">
        <v>0</v>
      </c>
      <c r="BW11" s="15">
        <v>300</v>
      </c>
      <c r="BX11" s="15">
        <v>500</v>
      </c>
      <c r="BY11" s="15">
        <v>800</v>
      </c>
      <c r="BZ11" s="15">
        <v>0</v>
      </c>
      <c r="CA11" s="15">
        <v>0</v>
      </c>
      <c r="CB11" s="15">
        <v>0</v>
      </c>
      <c r="CC11" s="10"/>
    </row>
    <row r="12" spans="1:81">
      <c r="A12" s="12" t="s">
        <v>7</v>
      </c>
      <c r="B12" s="14" t="str">
        <f>"из них"</f>
        <v>из них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0"/>
    </row>
    <row r="13" spans="1:81" ht="43.2" customHeight="1">
      <c r="A13" s="12" t="s">
        <v>9</v>
      </c>
      <c r="B13" s="13" t="str">
        <f>"Собственные средства кандидата"</f>
        <v>Собственные средства кандидата</v>
      </c>
      <c r="C13" s="14">
        <v>3</v>
      </c>
      <c r="D13" s="15">
        <v>6921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300</v>
      </c>
      <c r="M13" s="15">
        <v>300</v>
      </c>
      <c r="N13" s="15">
        <v>0</v>
      </c>
      <c r="O13" s="15">
        <v>0</v>
      </c>
      <c r="P13" s="15">
        <v>300</v>
      </c>
      <c r="Q13" s="15">
        <v>300</v>
      </c>
      <c r="R13" s="15">
        <v>0</v>
      </c>
      <c r="S13" s="15">
        <v>900</v>
      </c>
      <c r="T13" s="15">
        <v>0</v>
      </c>
      <c r="U13" s="15">
        <v>900</v>
      </c>
      <c r="V13" s="15">
        <v>0</v>
      </c>
      <c r="W13" s="15">
        <v>0</v>
      </c>
      <c r="X13" s="15">
        <v>300</v>
      </c>
      <c r="Y13" s="15">
        <v>300</v>
      </c>
      <c r="Z13" s="15">
        <v>0</v>
      </c>
      <c r="AA13" s="15">
        <v>0</v>
      </c>
      <c r="AB13" s="15">
        <v>500</v>
      </c>
      <c r="AC13" s="15">
        <v>500</v>
      </c>
      <c r="AD13" s="15">
        <v>10</v>
      </c>
      <c r="AE13" s="15">
        <v>0</v>
      </c>
      <c r="AF13" s="15">
        <v>0</v>
      </c>
      <c r="AG13" s="15">
        <v>10</v>
      </c>
      <c r="AH13" s="15">
        <v>0</v>
      </c>
      <c r="AI13" s="15">
        <v>0</v>
      </c>
      <c r="AJ13" s="15">
        <v>500</v>
      </c>
      <c r="AK13" s="15">
        <v>0</v>
      </c>
      <c r="AL13" s="15">
        <v>500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2111</v>
      </c>
      <c r="AS13" s="15">
        <v>2111</v>
      </c>
      <c r="AT13" s="15">
        <v>0</v>
      </c>
      <c r="AU13" s="15">
        <v>400</v>
      </c>
      <c r="AV13" s="15">
        <v>0</v>
      </c>
      <c r="AW13" s="15">
        <v>0</v>
      </c>
      <c r="AX13" s="15">
        <v>0</v>
      </c>
      <c r="AY13" s="15">
        <v>400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500</v>
      </c>
      <c r="BL13" s="15">
        <v>0</v>
      </c>
      <c r="BM13" s="15">
        <v>0</v>
      </c>
      <c r="BN13" s="15">
        <v>500</v>
      </c>
      <c r="BO13" s="15">
        <v>0</v>
      </c>
      <c r="BP13" s="15">
        <v>0</v>
      </c>
      <c r="BQ13" s="15">
        <v>300</v>
      </c>
      <c r="BR13" s="15">
        <v>300</v>
      </c>
      <c r="BS13" s="15">
        <v>0</v>
      </c>
      <c r="BT13" s="15">
        <v>0</v>
      </c>
      <c r="BU13" s="15">
        <v>0</v>
      </c>
      <c r="BV13" s="15">
        <v>0</v>
      </c>
      <c r="BW13" s="15">
        <v>300</v>
      </c>
      <c r="BX13" s="15">
        <v>500</v>
      </c>
      <c r="BY13" s="15">
        <v>800</v>
      </c>
      <c r="BZ13" s="15">
        <v>0</v>
      </c>
      <c r="CA13" s="15">
        <v>0</v>
      </c>
      <c r="CB13" s="15">
        <v>0</v>
      </c>
      <c r="CC13" s="10"/>
    </row>
    <row r="14" spans="1:81" ht="129.6" customHeight="1">
      <c r="A14" s="12" t="s">
        <v>10</v>
      </c>
      <c r="B14" s="13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4">
        <v>4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0"/>
    </row>
    <row r="15" spans="1:81" ht="57.6" customHeight="1">
      <c r="A15" s="12" t="s">
        <v>11</v>
      </c>
      <c r="B15" s="13" t="str">
        <f>"Добровольные пожертвования граждан"</f>
        <v>Добровольные пожертвования граждан</v>
      </c>
      <c r="C15" s="14">
        <v>5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  <c r="BK15" s="15">
        <v>0</v>
      </c>
      <c r="BL15" s="15">
        <v>0</v>
      </c>
      <c r="BM15" s="15">
        <v>0</v>
      </c>
      <c r="BN15" s="15">
        <v>0</v>
      </c>
      <c r="BO15" s="15">
        <v>0</v>
      </c>
      <c r="BP15" s="15">
        <v>0</v>
      </c>
      <c r="BQ15" s="15">
        <v>0</v>
      </c>
      <c r="BR15" s="15">
        <v>0</v>
      </c>
      <c r="BS15" s="15">
        <v>0</v>
      </c>
      <c r="BT15" s="15">
        <v>0</v>
      </c>
      <c r="BU15" s="15">
        <v>0</v>
      </c>
      <c r="BV15" s="15">
        <v>0</v>
      </c>
      <c r="BW15" s="15">
        <v>0</v>
      </c>
      <c r="BX15" s="15">
        <v>0</v>
      </c>
      <c r="BY15" s="15">
        <v>0</v>
      </c>
      <c r="BZ15" s="15">
        <v>0</v>
      </c>
      <c r="CA15" s="15">
        <v>0</v>
      </c>
      <c r="CB15" s="15">
        <v>0</v>
      </c>
      <c r="CC15" s="10"/>
    </row>
    <row r="16" spans="1:81" ht="86.4" customHeight="1">
      <c r="A16" s="12" t="s">
        <v>12</v>
      </c>
      <c r="B16" s="13" t="str">
        <f>"Добровольные пожертвования юридических лиц"</f>
        <v>Добровольные пожертвования юридических лиц</v>
      </c>
      <c r="C16" s="14">
        <v>6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  <c r="BV16" s="15">
        <v>0</v>
      </c>
      <c r="BW16" s="15">
        <v>0</v>
      </c>
      <c r="BX16" s="15">
        <v>0</v>
      </c>
      <c r="BY16" s="15">
        <v>0</v>
      </c>
      <c r="BZ16" s="15">
        <v>0</v>
      </c>
      <c r="CA16" s="15">
        <v>0</v>
      </c>
      <c r="CB16" s="15">
        <v>0</v>
      </c>
      <c r="CC16" s="10"/>
    </row>
    <row r="17" spans="1:81" ht="187.2" customHeight="1">
      <c r="A17" s="12" t="s">
        <v>13</v>
      </c>
      <c r="B17" s="13" t="str">
        <f>"Поступило в избирательный фонд денежных средств с нарушением пунктов 6, 8, 9, 10 статьи 73 Избирательного кодекса Свердловской области"</f>
        <v>Поступило в избирательный фонд денежных средств с нарушением пунктов 6, 8, 9, 10 статьи 73 Избирательного кодекса Свердловской области</v>
      </c>
      <c r="C17" s="14">
        <v>7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5">
        <v>0</v>
      </c>
      <c r="BW17" s="15">
        <v>0</v>
      </c>
      <c r="BX17" s="15">
        <v>0</v>
      </c>
      <c r="BY17" s="15">
        <v>0</v>
      </c>
      <c r="BZ17" s="15">
        <v>0</v>
      </c>
      <c r="CA17" s="15">
        <v>0</v>
      </c>
      <c r="CB17" s="15">
        <v>0</v>
      </c>
      <c r="CC17" s="10"/>
    </row>
    <row r="18" spans="1:81">
      <c r="A18" s="12" t="s">
        <v>7</v>
      </c>
      <c r="B18" s="14" t="str">
        <f>"из них"</f>
        <v>из них</v>
      </c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0"/>
    </row>
    <row r="19" spans="1:81" ht="43.2" customHeight="1">
      <c r="A19" s="12" t="s">
        <v>14</v>
      </c>
      <c r="B19" s="13" t="str">
        <f>"Собственные средства кандидата"</f>
        <v>Собственные средства кандидата</v>
      </c>
      <c r="C19" s="14">
        <v>8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  <c r="BV19" s="15">
        <v>0</v>
      </c>
      <c r="BW19" s="15">
        <v>0</v>
      </c>
      <c r="BX19" s="15">
        <v>0</v>
      </c>
      <c r="BY19" s="15">
        <v>0</v>
      </c>
      <c r="BZ19" s="15">
        <v>0</v>
      </c>
      <c r="CA19" s="15">
        <v>0</v>
      </c>
      <c r="CB19" s="15">
        <v>0</v>
      </c>
      <c r="CC19" s="10"/>
    </row>
    <row r="20" spans="1:81" ht="129.6" customHeight="1">
      <c r="A20" s="12" t="s">
        <v>15</v>
      </c>
      <c r="B20" s="13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20" s="14">
        <v>9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5">
        <v>0</v>
      </c>
      <c r="BV20" s="15">
        <v>0</v>
      </c>
      <c r="BW20" s="15">
        <v>0</v>
      </c>
      <c r="BX20" s="15">
        <v>0</v>
      </c>
      <c r="BY20" s="15">
        <v>0</v>
      </c>
      <c r="BZ20" s="15">
        <v>0</v>
      </c>
      <c r="CA20" s="15">
        <v>0</v>
      </c>
      <c r="CB20" s="15">
        <v>0</v>
      </c>
      <c r="CC20" s="10"/>
    </row>
    <row r="21" spans="1:81" ht="57.6" customHeight="1">
      <c r="A21" s="12" t="s">
        <v>16</v>
      </c>
      <c r="B21" s="13" t="str">
        <f>"Добровольные пожертвования граждан"</f>
        <v>Добровольные пожертвования граждан</v>
      </c>
      <c r="C21" s="14">
        <v>10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0</v>
      </c>
      <c r="BV21" s="15">
        <v>0</v>
      </c>
      <c r="BW21" s="15">
        <v>0</v>
      </c>
      <c r="BX21" s="15">
        <v>0</v>
      </c>
      <c r="BY21" s="15">
        <v>0</v>
      </c>
      <c r="BZ21" s="15">
        <v>0</v>
      </c>
      <c r="CA21" s="15">
        <v>0</v>
      </c>
      <c r="CB21" s="15">
        <v>0</v>
      </c>
      <c r="CC21" s="10"/>
    </row>
    <row r="22" spans="1:81" ht="86.4" customHeight="1">
      <c r="A22" s="12" t="s">
        <v>17</v>
      </c>
      <c r="B22" s="13" t="str">
        <f>"Добровольные пожертвования юридических лиц"</f>
        <v>Добровольные пожертвования юридических лиц</v>
      </c>
      <c r="C22" s="14">
        <v>11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0</v>
      </c>
      <c r="BV22" s="15">
        <v>0</v>
      </c>
      <c r="BW22" s="15">
        <v>0</v>
      </c>
      <c r="BX22" s="15">
        <v>0</v>
      </c>
      <c r="BY22" s="15">
        <v>0</v>
      </c>
      <c r="BZ22" s="15">
        <v>0</v>
      </c>
      <c r="CA22" s="15">
        <v>0</v>
      </c>
      <c r="CB22" s="15">
        <v>0</v>
      </c>
      <c r="CC22" s="10"/>
    </row>
    <row r="23" spans="1:81" ht="86.4" customHeight="1">
      <c r="A23" s="12" t="s">
        <v>18</v>
      </c>
      <c r="B23" s="13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3" s="14">
        <v>12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0"/>
    </row>
    <row r="24" spans="1:81">
      <c r="A24" s="12" t="s">
        <v>7</v>
      </c>
      <c r="B24" s="14" t="str">
        <f>"из них"</f>
        <v>из них</v>
      </c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0"/>
    </row>
    <row r="25" spans="1:81" ht="57.6" customHeight="1">
      <c r="A25" s="12" t="s">
        <v>19</v>
      </c>
      <c r="B25" s="13" t="str">
        <f>"Перечислено в доход областного бюджета"</f>
        <v>Перечислено в доход областного бюджета</v>
      </c>
      <c r="C25" s="14">
        <v>13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0</v>
      </c>
      <c r="BV25" s="15">
        <v>0</v>
      </c>
      <c r="BW25" s="15">
        <v>0</v>
      </c>
      <c r="BX25" s="15">
        <v>0</v>
      </c>
      <c r="BY25" s="15">
        <v>0</v>
      </c>
      <c r="BZ25" s="15">
        <v>0</v>
      </c>
      <c r="CA25" s="15">
        <v>0</v>
      </c>
      <c r="CB25" s="15">
        <v>0</v>
      </c>
      <c r="CC25" s="10"/>
    </row>
    <row r="26" spans="1:81" ht="115.2" customHeight="1">
      <c r="A26" s="12" t="s">
        <v>20</v>
      </c>
      <c r="B26" s="13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6" s="14">
        <v>14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0</v>
      </c>
      <c r="BV26" s="15">
        <v>0</v>
      </c>
      <c r="BW26" s="15">
        <v>0</v>
      </c>
      <c r="BX26" s="15">
        <v>0</v>
      </c>
      <c r="BY26" s="15">
        <v>0</v>
      </c>
      <c r="BZ26" s="15">
        <v>0</v>
      </c>
      <c r="CA26" s="15">
        <v>0</v>
      </c>
      <c r="CB26" s="15">
        <v>0</v>
      </c>
      <c r="CC26" s="10"/>
    </row>
    <row r="27" spans="1:81">
      <c r="A27" s="12" t="s">
        <v>7</v>
      </c>
      <c r="B27" s="14" t="str">
        <f>"из них"</f>
        <v>из них</v>
      </c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0"/>
    </row>
    <row r="28" spans="1:81" ht="158.4" customHeight="1">
      <c r="A28" s="12" t="s">
        <v>21</v>
      </c>
      <c r="B28" s="13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8" s="14">
        <v>15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0"/>
    </row>
    <row r="29" spans="1:81" ht="172.8" customHeight="1">
      <c r="A29" s="12" t="s">
        <v>22</v>
      </c>
      <c r="B29" s="13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9" s="14">
        <v>16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v>0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0"/>
    </row>
    <row r="30" spans="1:81" ht="100.8" customHeight="1">
      <c r="A30" s="12" t="s">
        <v>23</v>
      </c>
      <c r="B30" s="13" t="str">
        <f>"Средств, поступивших с превышением предельного размера"</f>
        <v>Средств, поступивших с превышением предельного размера</v>
      </c>
      <c r="C30" s="14">
        <v>17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0"/>
    </row>
    <row r="31" spans="1:81" ht="100.8" customHeight="1">
      <c r="A31" s="12" t="s">
        <v>24</v>
      </c>
      <c r="B31" s="13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31" s="14">
        <v>18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0"/>
    </row>
    <row r="32" spans="1:81" ht="43.2" customHeight="1">
      <c r="A32" s="12" t="s">
        <v>25</v>
      </c>
      <c r="B32" s="13" t="str">
        <f>"Израсходовано средств, всего"</f>
        <v>Израсходовано средств, всего</v>
      </c>
      <c r="C32" s="14">
        <v>19</v>
      </c>
      <c r="D32" s="15">
        <v>4900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300</v>
      </c>
      <c r="M32" s="15">
        <v>300</v>
      </c>
      <c r="N32" s="15">
        <v>0</v>
      </c>
      <c r="O32" s="15">
        <v>0</v>
      </c>
      <c r="P32" s="15">
        <v>300</v>
      </c>
      <c r="Q32" s="15">
        <v>300</v>
      </c>
      <c r="R32" s="15">
        <v>0</v>
      </c>
      <c r="S32" s="15">
        <v>900</v>
      </c>
      <c r="T32" s="15">
        <v>0</v>
      </c>
      <c r="U32" s="15">
        <v>900</v>
      </c>
      <c r="V32" s="15">
        <v>0</v>
      </c>
      <c r="W32" s="15">
        <v>0</v>
      </c>
      <c r="X32" s="15">
        <v>300</v>
      </c>
      <c r="Y32" s="15">
        <v>300</v>
      </c>
      <c r="Z32" s="15">
        <v>0</v>
      </c>
      <c r="AA32" s="15">
        <v>0</v>
      </c>
      <c r="AB32" s="15">
        <v>300</v>
      </c>
      <c r="AC32" s="15">
        <v>300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500</v>
      </c>
      <c r="AK32" s="15">
        <v>0</v>
      </c>
      <c r="AL32" s="15">
        <v>500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800</v>
      </c>
      <c r="AS32" s="15">
        <v>800</v>
      </c>
      <c r="AT32" s="15">
        <v>0</v>
      </c>
      <c r="AU32" s="15">
        <v>225</v>
      </c>
      <c r="AV32" s="15">
        <v>0</v>
      </c>
      <c r="AW32" s="15">
        <v>0</v>
      </c>
      <c r="AX32" s="15">
        <v>0</v>
      </c>
      <c r="AY32" s="15">
        <v>225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300</v>
      </c>
      <c r="BL32" s="15">
        <v>0</v>
      </c>
      <c r="BM32" s="15">
        <v>0</v>
      </c>
      <c r="BN32" s="15">
        <v>300</v>
      </c>
      <c r="BO32" s="15">
        <v>0</v>
      </c>
      <c r="BP32" s="15">
        <v>0</v>
      </c>
      <c r="BQ32" s="15">
        <v>300</v>
      </c>
      <c r="BR32" s="15">
        <v>300</v>
      </c>
      <c r="BS32" s="15">
        <v>0</v>
      </c>
      <c r="BT32" s="15">
        <v>0</v>
      </c>
      <c r="BU32" s="15">
        <v>0</v>
      </c>
      <c r="BV32" s="15">
        <v>0</v>
      </c>
      <c r="BW32" s="15">
        <v>300</v>
      </c>
      <c r="BX32" s="15">
        <v>375</v>
      </c>
      <c r="BY32" s="15">
        <v>675</v>
      </c>
      <c r="BZ32" s="15">
        <v>0</v>
      </c>
      <c r="CA32" s="15">
        <v>0</v>
      </c>
      <c r="CB32" s="15">
        <v>0</v>
      </c>
      <c r="CC32" s="10"/>
    </row>
    <row r="33" spans="1:81">
      <c r="A33" s="12" t="s">
        <v>7</v>
      </c>
      <c r="B33" s="14" t="str">
        <f>"из них"</f>
        <v>из них</v>
      </c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0"/>
    </row>
    <row r="34" spans="1:81" ht="115.2" customHeight="1">
      <c r="A34" s="12" t="s">
        <v>26</v>
      </c>
      <c r="B34" s="13" t="str">
        <f>"На организацию сбора подписей избирателей в поддержку выдвижения кандидата"</f>
        <v>На организацию сбора подписей избирателей в поддержку выдвижения кандидата</v>
      </c>
      <c r="C34" s="14">
        <v>20</v>
      </c>
      <c r="D34" s="15">
        <v>4900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300</v>
      </c>
      <c r="M34" s="15">
        <v>300</v>
      </c>
      <c r="N34" s="15">
        <v>0</v>
      </c>
      <c r="O34" s="15">
        <v>0</v>
      </c>
      <c r="P34" s="15">
        <v>300</v>
      </c>
      <c r="Q34" s="15">
        <v>300</v>
      </c>
      <c r="R34" s="15">
        <v>0</v>
      </c>
      <c r="S34" s="15">
        <v>900</v>
      </c>
      <c r="T34" s="15">
        <v>0</v>
      </c>
      <c r="U34" s="15">
        <v>900</v>
      </c>
      <c r="V34" s="15">
        <v>0</v>
      </c>
      <c r="W34" s="15">
        <v>0</v>
      </c>
      <c r="X34" s="15">
        <v>300</v>
      </c>
      <c r="Y34" s="15">
        <v>300</v>
      </c>
      <c r="Z34" s="15">
        <v>0</v>
      </c>
      <c r="AA34" s="15">
        <v>0</v>
      </c>
      <c r="AB34" s="15">
        <v>300</v>
      </c>
      <c r="AC34" s="15">
        <v>300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500</v>
      </c>
      <c r="AK34" s="15">
        <v>0</v>
      </c>
      <c r="AL34" s="15">
        <v>500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800</v>
      </c>
      <c r="AS34" s="15">
        <v>800</v>
      </c>
      <c r="AT34" s="15">
        <v>0</v>
      </c>
      <c r="AU34" s="15">
        <v>225</v>
      </c>
      <c r="AV34" s="15">
        <v>0</v>
      </c>
      <c r="AW34" s="15">
        <v>0</v>
      </c>
      <c r="AX34" s="15">
        <v>0</v>
      </c>
      <c r="AY34" s="15">
        <v>225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  <c r="BK34" s="15">
        <v>300</v>
      </c>
      <c r="BL34" s="15">
        <v>0</v>
      </c>
      <c r="BM34" s="15">
        <v>0</v>
      </c>
      <c r="BN34" s="15">
        <v>300</v>
      </c>
      <c r="BO34" s="15">
        <v>0</v>
      </c>
      <c r="BP34" s="15">
        <v>0</v>
      </c>
      <c r="BQ34" s="15">
        <v>300</v>
      </c>
      <c r="BR34" s="15">
        <v>300</v>
      </c>
      <c r="BS34" s="15">
        <v>0</v>
      </c>
      <c r="BT34" s="15">
        <v>0</v>
      </c>
      <c r="BU34" s="15">
        <v>0</v>
      </c>
      <c r="BV34" s="15">
        <v>0</v>
      </c>
      <c r="BW34" s="15">
        <v>300</v>
      </c>
      <c r="BX34" s="15">
        <v>375</v>
      </c>
      <c r="BY34" s="15">
        <v>675</v>
      </c>
      <c r="BZ34" s="15">
        <v>0</v>
      </c>
      <c r="CA34" s="15">
        <v>0</v>
      </c>
      <c r="CB34" s="15">
        <v>0</v>
      </c>
      <c r="CC34" s="10"/>
    </row>
    <row r="35" spans="1:81">
      <c r="A35" s="12" t="s">
        <v>7</v>
      </c>
      <c r="B35" s="14" t="str">
        <f>"из них"</f>
        <v>из них</v>
      </c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0"/>
    </row>
    <row r="36" spans="1:81" ht="201.6" customHeight="1">
      <c r="A36" s="12" t="s">
        <v>27</v>
      </c>
      <c r="B36" s="13" t="str">
        <f>"На оплату изготовления подписных листов (подтверждается прилагаемыми копиями соответствующих первичных финансовых документов об оплате)"</f>
        <v>На оплату изготовления подписных листов (подтверждается прилагаемыми копиями соответствующих первичных финансовых документов об оплате)</v>
      </c>
      <c r="C36" s="14">
        <v>21</v>
      </c>
      <c r="D36" s="15">
        <v>4900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300</v>
      </c>
      <c r="M36" s="15">
        <v>300</v>
      </c>
      <c r="N36" s="15">
        <v>0</v>
      </c>
      <c r="O36" s="15">
        <v>0</v>
      </c>
      <c r="P36" s="15">
        <v>300</v>
      </c>
      <c r="Q36" s="15">
        <v>300</v>
      </c>
      <c r="R36" s="15">
        <v>0</v>
      </c>
      <c r="S36" s="15">
        <v>900</v>
      </c>
      <c r="T36" s="15">
        <v>0</v>
      </c>
      <c r="U36" s="15">
        <v>900</v>
      </c>
      <c r="V36" s="15">
        <v>0</v>
      </c>
      <c r="W36" s="15">
        <v>0</v>
      </c>
      <c r="X36" s="15">
        <v>300</v>
      </c>
      <c r="Y36" s="15">
        <v>300</v>
      </c>
      <c r="Z36" s="15">
        <v>0</v>
      </c>
      <c r="AA36" s="15">
        <v>0</v>
      </c>
      <c r="AB36" s="15">
        <v>300</v>
      </c>
      <c r="AC36" s="15">
        <v>300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500</v>
      </c>
      <c r="AK36" s="15">
        <v>0</v>
      </c>
      <c r="AL36" s="15">
        <v>500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800</v>
      </c>
      <c r="AS36" s="15">
        <v>800</v>
      </c>
      <c r="AT36" s="15">
        <v>0</v>
      </c>
      <c r="AU36" s="15">
        <v>225</v>
      </c>
      <c r="AV36" s="15">
        <v>0</v>
      </c>
      <c r="AW36" s="15">
        <v>0</v>
      </c>
      <c r="AX36" s="15">
        <v>0</v>
      </c>
      <c r="AY36" s="15">
        <v>225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300</v>
      </c>
      <c r="BL36" s="15">
        <v>0</v>
      </c>
      <c r="BM36" s="15">
        <v>0</v>
      </c>
      <c r="BN36" s="15">
        <v>300</v>
      </c>
      <c r="BO36" s="15">
        <v>0</v>
      </c>
      <c r="BP36" s="15">
        <v>0</v>
      </c>
      <c r="BQ36" s="15">
        <v>300</v>
      </c>
      <c r="BR36" s="15">
        <v>300</v>
      </c>
      <c r="BS36" s="15">
        <v>0</v>
      </c>
      <c r="BT36" s="15">
        <v>0</v>
      </c>
      <c r="BU36" s="15">
        <v>0</v>
      </c>
      <c r="BV36" s="15">
        <v>0</v>
      </c>
      <c r="BW36" s="15">
        <v>300</v>
      </c>
      <c r="BX36" s="15">
        <v>375</v>
      </c>
      <c r="BY36" s="15">
        <v>675</v>
      </c>
      <c r="BZ36" s="15">
        <v>0</v>
      </c>
      <c r="CA36" s="15">
        <v>0</v>
      </c>
      <c r="CB36" s="15">
        <v>0</v>
      </c>
      <c r="CC36" s="10"/>
    </row>
    <row r="37" spans="1:81" ht="86.4" customHeight="1">
      <c r="A37" s="12" t="s">
        <v>28</v>
      </c>
      <c r="B37" s="13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7" s="14">
        <v>22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0"/>
    </row>
    <row r="38" spans="1:81" ht="100.8" customHeight="1">
      <c r="A38" s="12" t="s">
        <v>29</v>
      </c>
      <c r="B38" s="13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8" s="14">
        <v>23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0"/>
    </row>
    <row r="39" spans="1:81" ht="115.2" customHeight="1">
      <c r="A39" s="12" t="s">
        <v>30</v>
      </c>
      <c r="B39" s="13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9" s="14">
        <v>24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0"/>
    </row>
    <row r="40" spans="1:81" ht="86.4" customHeight="1">
      <c r="A40" s="12" t="s">
        <v>31</v>
      </c>
      <c r="B40" s="13" t="str">
        <f>"На предвыборную агитацию через сетевые издания"</f>
        <v>На предвыборную агитацию через сетевые издания</v>
      </c>
      <c r="C40" s="14">
        <v>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0"/>
    </row>
    <row r="41" spans="1:81" ht="86.4" customHeight="1">
      <c r="A41" s="12" t="s">
        <v>32</v>
      </c>
      <c r="B41" s="13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41" s="14">
        <v>26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  <c r="BK41" s="15">
        <v>0</v>
      </c>
      <c r="BL41" s="15">
        <v>0</v>
      </c>
      <c r="BM41" s="15">
        <v>0</v>
      </c>
      <c r="BN41" s="15">
        <v>0</v>
      </c>
      <c r="BO41" s="15">
        <v>0</v>
      </c>
      <c r="BP41" s="15">
        <v>0</v>
      </c>
      <c r="BQ41" s="15">
        <v>0</v>
      </c>
      <c r="BR41" s="15">
        <v>0</v>
      </c>
      <c r="BS41" s="15">
        <v>0</v>
      </c>
      <c r="BT41" s="15">
        <v>0</v>
      </c>
      <c r="BU41" s="15">
        <v>0</v>
      </c>
      <c r="BV41" s="15">
        <v>0</v>
      </c>
      <c r="BW41" s="15">
        <v>0</v>
      </c>
      <c r="BX41" s="15">
        <v>0</v>
      </c>
      <c r="BY41" s="15">
        <v>0</v>
      </c>
      <c r="BZ41" s="15">
        <v>0</v>
      </c>
      <c r="CA41" s="15">
        <v>0</v>
      </c>
      <c r="CB41" s="15">
        <v>0</v>
      </c>
      <c r="CC41" s="10"/>
    </row>
    <row r="42" spans="1:81" ht="72" customHeight="1">
      <c r="A42" s="12" t="s">
        <v>33</v>
      </c>
      <c r="B42" s="13" t="str">
        <f>"На проведение агитационных публичных мероприятий"</f>
        <v>На проведение агитационных публичных мероприятий</v>
      </c>
      <c r="C42" s="14">
        <v>27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0</v>
      </c>
      <c r="BK42" s="15">
        <v>0</v>
      </c>
      <c r="BL42" s="15">
        <v>0</v>
      </c>
      <c r="BM42" s="15">
        <v>0</v>
      </c>
      <c r="BN42" s="15">
        <v>0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0</v>
      </c>
      <c r="BV42" s="15">
        <v>0</v>
      </c>
      <c r="BW42" s="15">
        <v>0</v>
      </c>
      <c r="BX42" s="15">
        <v>0</v>
      </c>
      <c r="BY42" s="15">
        <v>0</v>
      </c>
      <c r="BZ42" s="15">
        <v>0</v>
      </c>
      <c r="CA42" s="15">
        <v>0</v>
      </c>
      <c r="CB42" s="15">
        <v>0</v>
      </c>
      <c r="CC42" s="10"/>
    </row>
    <row r="43" spans="1:81" ht="100.8" customHeight="1">
      <c r="A43" s="12" t="s">
        <v>34</v>
      </c>
      <c r="B43" s="13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43" s="14">
        <v>28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  <c r="BK43" s="15">
        <v>0</v>
      </c>
      <c r="BL43" s="15">
        <v>0</v>
      </c>
      <c r="BM43" s="15">
        <v>0</v>
      </c>
      <c r="BN43" s="15">
        <v>0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  <c r="BU43" s="15">
        <v>0</v>
      </c>
      <c r="BV43" s="15">
        <v>0</v>
      </c>
      <c r="BW43" s="15">
        <v>0</v>
      </c>
      <c r="BX43" s="15">
        <v>0</v>
      </c>
      <c r="BY43" s="15">
        <v>0</v>
      </c>
      <c r="BZ43" s="15">
        <v>0</v>
      </c>
      <c r="CA43" s="15">
        <v>0</v>
      </c>
      <c r="CB43" s="15">
        <v>0</v>
      </c>
      <c r="CC43" s="10"/>
    </row>
    <row r="44" spans="1:81" ht="144" customHeight="1">
      <c r="A44" s="12" t="s">
        <v>35</v>
      </c>
      <c r="B44" s="13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44" s="14">
        <v>29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  <c r="BK44" s="15">
        <v>0</v>
      </c>
      <c r="BL44" s="15">
        <v>0</v>
      </c>
      <c r="BM44" s="15">
        <v>0</v>
      </c>
      <c r="BN44" s="15">
        <v>0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  <c r="BU44" s="15">
        <v>0</v>
      </c>
      <c r="BV44" s="15">
        <v>0</v>
      </c>
      <c r="BW44" s="15">
        <v>0</v>
      </c>
      <c r="BX44" s="15">
        <v>0</v>
      </c>
      <c r="BY44" s="15">
        <v>0</v>
      </c>
      <c r="BZ44" s="15">
        <v>0</v>
      </c>
      <c r="CA44" s="15">
        <v>0</v>
      </c>
      <c r="CB44" s="15">
        <v>0</v>
      </c>
      <c r="CC44" s="10"/>
    </row>
    <row r="45" spans="1:81" ht="129.6" customHeight="1">
      <c r="A45" s="12" t="s">
        <v>36</v>
      </c>
      <c r="B45" s="13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45" s="14">
        <v>30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v>0</v>
      </c>
      <c r="BK45" s="15">
        <v>0</v>
      </c>
      <c r="BL45" s="15">
        <v>0</v>
      </c>
      <c r="BM45" s="15">
        <v>0</v>
      </c>
      <c r="BN45" s="15">
        <v>0</v>
      </c>
      <c r="BO45" s="15">
        <v>0</v>
      </c>
      <c r="BP45" s="15">
        <v>0</v>
      </c>
      <c r="BQ45" s="15">
        <v>0</v>
      </c>
      <c r="BR45" s="15">
        <v>0</v>
      </c>
      <c r="BS45" s="15">
        <v>0</v>
      </c>
      <c r="BT45" s="15">
        <v>0</v>
      </c>
      <c r="BU45" s="15">
        <v>0</v>
      </c>
      <c r="BV45" s="15">
        <v>0</v>
      </c>
      <c r="BW45" s="15">
        <v>0</v>
      </c>
      <c r="BX45" s="15">
        <v>0</v>
      </c>
      <c r="BY45" s="15">
        <v>0</v>
      </c>
      <c r="BZ45" s="15">
        <v>0</v>
      </c>
      <c r="CA45" s="15">
        <v>0</v>
      </c>
      <c r="CB45" s="15">
        <v>0</v>
      </c>
      <c r="CC45" s="10"/>
    </row>
    <row r="46" spans="1:81" ht="158.4" customHeight="1">
      <c r="A46" s="12" t="s">
        <v>37</v>
      </c>
      <c r="B46" s="13" t="str">
        <f>"Остаток средств фонда на дату составления отчета (подтверждается прилагаемой банковской справкой)"</f>
        <v>Остаток средств фонда на дату составления отчета (подтверждается прилагаемой банковской справкой)</v>
      </c>
      <c r="C46" s="14">
        <v>32</v>
      </c>
      <c r="D46" s="15">
        <v>2021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200</v>
      </c>
      <c r="AC46" s="15">
        <v>200</v>
      </c>
      <c r="AD46" s="15">
        <v>10</v>
      </c>
      <c r="AE46" s="15">
        <v>0</v>
      </c>
      <c r="AF46" s="15">
        <v>0</v>
      </c>
      <c r="AG46" s="15">
        <v>10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1311</v>
      </c>
      <c r="AS46" s="15">
        <v>1311</v>
      </c>
      <c r="AT46" s="15">
        <v>0</v>
      </c>
      <c r="AU46" s="15">
        <v>175</v>
      </c>
      <c r="AV46" s="15">
        <v>0</v>
      </c>
      <c r="AW46" s="15">
        <v>0</v>
      </c>
      <c r="AX46" s="15">
        <v>0</v>
      </c>
      <c r="AY46" s="15">
        <v>175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15">
        <v>200</v>
      </c>
      <c r="BL46" s="15">
        <v>0</v>
      </c>
      <c r="BM46" s="15">
        <v>0</v>
      </c>
      <c r="BN46" s="15">
        <v>200</v>
      </c>
      <c r="BO46" s="15">
        <v>0</v>
      </c>
      <c r="BP46" s="15">
        <v>0</v>
      </c>
      <c r="BQ46" s="15">
        <v>0</v>
      </c>
      <c r="BR46" s="15">
        <v>0</v>
      </c>
      <c r="BS46" s="15">
        <v>0</v>
      </c>
      <c r="BT46" s="15">
        <v>0</v>
      </c>
      <c r="BU46" s="15">
        <v>0</v>
      </c>
      <c r="BV46" s="15">
        <v>0</v>
      </c>
      <c r="BW46" s="15">
        <v>0</v>
      </c>
      <c r="BX46" s="15">
        <v>125</v>
      </c>
      <c r="BY46" s="15">
        <v>125</v>
      </c>
      <c r="BZ46" s="15">
        <v>0</v>
      </c>
      <c r="CA46" s="15">
        <v>0</v>
      </c>
      <c r="CB46" s="15">
        <v>0</v>
      </c>
      <c r="CC46" s="10"/>
    </row>
    <row r="47" spans="1:81">
      <c r="A47" s="12" t="s">
        <v>7</v>
      </c>
      <c r="B47" s="14" t="str">
        <f>"из них"</f>
        <v>из них</v>
      </c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0"/>
    </row>
    <row r="48" spans="1:81" ht="158.4" customHeight="1">
      <c r="A48" s="12" t="s">
        <v>38</v>
      </c>
      <c r="B48" s="13" t="str">
        <f>"Распределено неизрасходованного остатка средств фонда пропорционально вложенным средствам"</f>
        <v>Распределено неизрасходованного остатка средств фонда пропорционально вложенным средствам</v>
      </c>
      <c r="C48" s="14">
        <v>31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  <c r="BK48" s="15">
        <v>0</v>
      </c>
      <c r="BL48" s="15">
        <v>0</v>
      </c>
      <c r="BM48" s="15">
        <v>0</v>
      </c>
      <c r="BN48" s="15">
        <v>0</v>
      </c>
      <c r="BO48" s="15">
        <v>0</v>
      </c>
      <c r="BP48" s="15">
        <v>0</v>
      </c>
      <c r="BQ48" s="15">
        <v>0</v>
      </c>
      <c r="BR48" s="15">
        <v>0</v>
      </c>
      <c r="BS48" s="15">
        <v>0</v>
      </c>
      <c r="BT48" s="15">
        <v>0</v>
      </c>
      <c r="BU48" s="15">
        <v>0</v>
      </c>
      <c r="BV48" s="15">
        <v>0</v>
      </c>
      <c r="BW48" s="15">
        <v>0</v>
      </c>
      <c r="BX48" s="15">
        <v>0</v>
      </c>
      <c r="BY48" s="15">
        <v>0</v>
      </c>
      <c r="BZ48" s="15">
        <v>0</v>
      </c>
      <c r="CA48" s="15">
        <v>0</v>
      </c>
      <c r="CB48" s="15">
        <v>0</v>
      </c>
      <c r="CC48" s="10"/>
    </row>
    <row r="49" spans="81:81">
      <c r="CC49" s="10"/>
    </row>
  </sheetData>
  <mergeCells count="3">
    <mergeCell ref="A2:CB2"/>
    <mergeCell ref="A3:CB3"/>
    <mergeCell ref="A4:CB4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2021-08-04T14:10:38Z</dcterms:created>
  <dcterms:modified xsi:type="dcterms:W3CDTF">2021-08-04T14:12:05Z</dcterms:modified>
</cp:coreProperties>
</file>